
<file path=[Content_Types].xml><?xml version="1.0" encoding="utf-8"?>
<Types xmlns="http://schemas.openxmlformats.org/package/2006/content-types">
  <Override PartName="/xl/drawings/drawing1.xml" ContentType="application/vnd.openxmlformats-officedocument.drawing+xml"/>
  <Override PartName="/xl/charts/chart2.xml" ContentType="application/vnd.openxmlformats-officedocument.drawingml.chart+xml"/>
  <Override PartName="/xl/worksheets/sheet3.xml" ContentType="application/vnd.openxmlformats-officedocument.spreadsheetml.worksheet+xml"/>
  <Override PartName="/xl/charts/chart9.xml" ContentType="application/vnd.openxmlformats-officedocument.drawingml.chart+xml"/>
  <Default Extension="rels" ContentType="application/vnd.openxmlformats-package.relationships+xml"/>
  <Override PartName="/xl/chartsheets/sheet10.xml" ContentType="application/vnd.openxmlformats-officedocument.spreadsheetml.chartsheet+xml"/>
  <Override PartName="/xl/chartsheets/sheet7.xml" ContentType="application/vnd.openxmlformats-officedocument.spreadsheetml.chartsheet+xml"/>
  <Default Extension="xml" ContentType="application/xml"/>
  <Override PartName="/xl/charts/chart7.xml" ContentType="application/vnd.openxmlformats-officedocument.drawingml.chart+xml"/>
  <Override PartName="/xl/drawings/drawing8.xml" ContentType="application/vnd.openxmlformats-officedocument.drawing+xml"/>
  <Override PartName="/xl/chartsheets/sheet5.xml" ContentType="application/vnd.openxmlformats-officedocument.spreadsheetml.chartsheet+xml"/>
  <Override PartName="/xl/calcChain.xml" ContentType="application/vnd.openxmlformats-officedocument.spreadsheetml.calcChain+xml"/>
  <Override PartName="/xl/worksheets/sheet1.xml" ContentType="application/vnd.openxmlformats-officedocument.spreadsheetml.worksheet+xml"/>
  <Override PartName="/xl/charts/chart5.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heets/sheet3.xml" ContentType="application/vnd.openxmlformats-officedocument.spreadsheetml.chartsheet+xml"/>
  <Override PartName="/xl/drawings/drawing4.xml" ContentType="application/vnd.openxmlformats-officedocument.drawing+xml"/>
  <Override PartName="/xl/drawings/drawing11.xml" ContentType="application/vnd.openxmlformats-officedocument.drawingml.chartshapes+xml"/>
  <Override PartName="/xl/chartsheets/sheet1.xml" ContentType="application/vnd.openxmlformats-officedocument.spreadsheetml.chartsheet+xml"/>
  <Override PartName="/docProps/core.xml" ContentType="application/vnd.openxmlformats-package.core-properties+xml"/>
  <Override PartName="/xl/charts/chart10.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worksheets/sheet4.xml" ContentType="application/vnd.openxmlformats-officedocument.spreadsheetml.worksheet+xml"/>
  <Override PartName="/docProps/app.xml" ContentType="application/vnd.openxmlformats-officedocument.extended-properties+xml"/>
  <Override PartName="/xl/chartsheets/sheet8.xml" ContentType="application/vnd.openxmlformats-officedocument.spreadsheetml.chartsheet+xml"/>
  <Override PartName="/xl/charts/chart1.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heets/sheet6.xml" ContentType="application/vnd.openxmlformats-officedocument.spreadsheetml.chartsheet+xml"/>
  <Override PartName="/xl/worksheets/sheet2.xml" ContentType="application/vnd.openxmlformats-officedocument.spreadsheetml.worksheet+xml"/>
  <Override PartName="/xl/charts/chart6.xml" ContentType="application/vnd.openxmlformats-officedocument.drawingml.chart+xml"/>
  <Override PartName="/xl/drawings/drawing7.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chartsheets/sheet4.xml" ContentType="application/vnd.openxmlformats-officedocument.spreadsheetml.chartsheet+xml"/>
  <Default Extension="vml" ContentType="application/vnd.openxmlformats-officedocument.vmlDrawing"/>
  <Override PartName="/xl/sharedStrings.xml" ContentType="application/vnd.openxmlformats-officedocument.spreadsheetml.sharedStrings+xml"/>
  <Override PartName="/xl/drawings/drawing5.xml" ContentType="application/vnd.openxmlformats-officedocument.drawing+xml"/>
  <Override PartName="/xl/charts/chart4.xml" ContentType="application/vnd.openxmlformats-officedocument.drawingml.chart+xml"/>
  <Override PartName="/xl/chartsheets/sheet2.xml" ContentType="application/vnd.openxmlformats-officedocument.spreadsheetml.chartsheet+xml"/>
  <Override PartName="/xl/workbook.xml" ContentType="application/vnd.openxmlformats-officedocument.spreadsheetml.sheet.main+xml"/>
  <Override PartName="/xl/drawings/drawing3.xml" ContentType="application/vnd.openxmlformats-officedocument.drawing+xml"/>
  <Override PartName="/xl/drawings/drawing10.xml" ContentType="application/vnd.openxmlformats-officedocument.drawing+xml"/>
  <Override PartName="/xl/chartsheets/sheet9.xml" ContentType="application/vnd.openxmlformats-officedocument.spreadsheetml.chart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5620" yWindow="1900" windowWidth="22040" windowHeight="18760" tabRatio="855" firstSheet="4" activeTab="10"/>
  </bookViews>
  <sheets>
    <sheet name="inflation" sheetId="41" r:id="rId1"/>
    <sheet name="partison in wheat" sheetId="34" r:id="rId2"/>
    <sheet name="talhas" sheetId="35" r:id="rId3"/>
    <sheet name="div wheat" sheetId="30" r:id="rId4"/>
    <sheet name="div silver" sheetId="39" r:id="rId5"/>
    <sheet name="price uchau" sheetId="32" r:id="rId6"/>
    <sheet name="div yield" sheetId="33" r:id="rId7"/>
    <sheet name="wheat price" sheetId="42" r:id="rId8"/>
    <sheet name="dividend livres" sheetId="43" r:id="rId9"/>
    <sheet name="Graph1" sheetId="44" r:id="rId10"/>
    <sheet name="data" sheetId="2" r:id="rId11"/>
    <sheet name="data 2 WNG adds" sheetId="31" r:id="rId12"/>
    <sheet name="data.bazacle.csv" sheetId="47" r:id="rId13"/>
    <sheet name="bazacle-real.csv" sheetId="48" r:id="rId14"/>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D578" i="48"/>
  <c r="D579"/>
  <c r="D577"/>
  <c r="D576"/>
  <c r="D575"/>
  <c r="D574"/>
  <c r="D573"/>
  <c r="D572"/>
  <c r="D571"/>
  <c r="D570"/>
  <c r="D569"/>
  <c r="D568"/>
  <c r="D567"/>
  <c r="D566"/>
  <c r="D565"/>
  <c r="D564"/>
  <c r="D563"/>
  <c r="D562"/>
  <c r="D561"/>
  <c r="D560"/>
  <c r="D559"/>
  <c r="D558"/>
  <c r="D557"/>
  <c r="D556"/>
  <c r="D555"/>
  <c r="D554"/>
  <c r="D553"/>
  <c r="D552"/>
  <c r="D550"/>
  <c r="D551"/>
  <c r="D549"/>
  <c r="D548"/>
  <c r="D545"/>
  <c r="D546"/>
  <c r="D547"/>
  <c r="D544"/>
  <c r="D543"/>
  <c r="D542"/>
  <c r="D541"/>
  <c r="D540"/>
  <c r="D539"/>
  <c r="D538"/>
  <c r="D537"/>
  <c r="D536"/>
  <c r="D535"/>
  <c r="D534"/>
  <c r="D533"/>
  <c r="D532"/>
  <c r="D531"/>
  <c r="D530"/>
  <c r="D529"/>
  <c r="D528"/>
  <c r="D527"/>
  <c r="D526"/>
  <c r="D525"/>
  <c r="D524"/>
  <c r="D523"/>
  <c r="D522"/>
  <c r="D521"/>
  <c r="D520"/>
  <c r="D519"/>
  <c r="D518"/>
  <c r="D517"/>
  <c r="D511"/>
  <c r="D512"/>
  <c r="D513"/>
  <c r="D514"/>
  <c r="D515"/>
  <c r="D516"/>
  <c r="D508"/>
  <c r="D509"/>
  <c r="D510"/>
  <c r="D507"/>
  <c r="D506"/>
  <c r="D504"/>
  <c r="D505"/>
  <c r="D503"/>
  <c r="D502"/>
  <c r="D501"/>
  <c r="D500"/>
  <c r="D499"/>
  <c r="D498"/>
  <c r="D497"/>
  <c r="D496"/>
  <c r="D495"/>
  <c r="D494"/>
  <c r="D493"/>
  <c r="D492"/>
  <c r="D491"/>
  <c r="D490"/>
  <c r="D489"/>
  <c r="D477"/>
  <c r="D478"/>
  <c r="D479"/>
  <c r="D480"/>
  <c r="D481"/>
  <c r="D482"/>
  <c r="D483"/>
  <c r="D484"/>
  <c r="D485"/>
  <c r="D486"/>
  <c r="D487"/>
  <c r="D488"/>
  <c r="D476"/>
  <c r="D474"/>
  <c r="D475"/>
  <c r="D473"/>
  <c r="D472"/>
  <c r="D471"/>
  <c r="D470"/>
  <c r="D467"/>
  <c r="D468"/>
  <c r="D469"/>
  <c r="D465"/>
  <c r="D466"/>
  <c r="D464"/>
  <c r="D461"/>
  <c r="D462"/>
  <c r="D463"/>
  <c r="D460"/>
  <c r="D459"/>
  <c r="D458"/>
  <c r="D457"/>
  <c r="D456"/>
  <c r="D455"/>
  <c r="D453"/>
  <c r="D454"/>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1"/>
  <c r="D392"/>
  <c r="D390"/>
  <c r="D389"/>
  <c r="D388"/>
  <c r="D387"/>
  <c r="D386"/>
  <c r="D385"/>
  <c r="D382"/>
  <c r="D383"/>
  <c r="D384"/>
  <c r="D381"/>
  <c r="D380"/>
  <c r="D377"/>
  <c r="D378"/>
  <c r="D379"/>
  <c r="D376"/>
  <c r="D375"/>
  <c r="D373"/>
  <c r="D374"/>
  <c r="D371"/>
  <c r="D372"/>
  <c r="D370"/>
  <c r="D369"/>
  <c r="D367"/>
  <c r="D368"/>
  <c r="D366"/>
  <c r="D365"/>
  <c r="D364"/>
  <c r="D363"/>
  <c r="D362"/>
  <c r="D361"/>
  <c r="D360"/>
  <c r="D359"/>
  <c r="D358"/>
  <c r="D357"/>
  <c r="D356"/>
  <c r="D355"/>
  <c r="D353"/>
  <c r="D354"/>
  <c r="D352"/>
  <c r="D350"/>
  <c r="D351"/>
  <c r="D349"/>
  <c r="D346"/>
  <c r="D347"/>
  <c r="D348"/>
  <c r="D341"/>
  <c r="D342"/>
  <c r="D343"/>
  <c r="D344"/>
  <c r="D345"/>
  <c r="D340"/>
  <c r="D339"/>
  <c r="D336"/>
  <c r="D337"/>
  <c r="D338"/>
  <c r="D335"/>
  <c r="D333"/>
  <c r="D334"/>
  <c r="D332"/>
  <c r="D331"/>
  <c r="D329"/>
  <c r="D330"/>
  <c r="D328"/>
  <c r="D327"/>
  <c r="D326"/>
  <c r="D325"/>
  <c r="D323"/>
  <c r="D324"/>
  <c r="D322"/>
  <c r="D320"/>
  <c r="D321"/>
  <c r="D319"/>
  <c r="D318"/>
  <c r="D317"/>
  <c r="D316"/>
  <c r="D315"/>
  <c r="D314"/>
  <c r="D312"/>
  <c r="D313"/>
  <c r="D311"/>
  <c r="D310"/>
  <c r="D309"/>
  <c r="D306"/>
  <c r="D307"/>
  <c r="D308"/>
  <c r="D305"/>
  <c r="D304"/>
  <c r="D303"/>
  <c r="D302"/>
  <c r="D301"/>
  <c r="D299"/>
  <c r="D300"/>
  <c r="D297"/>
  <c r="D298"/>
  <c r="D296"/>
  <c r="D295"/>
  <c r="D294"/>
  <c r="D293"/>
  <c r="D292"/>
  <c r="D291"/>
  <c r="D290"/>
  <c r="D289"/>
  <c r="D288"/>
  <c r="D287"/>
  <c r="D286"/>
  <c r="D285"/>
  <c r="D284"/>
  <c r="D283"/>
  <c r="D282"/>
  <c r="D281"/>
  <c r="D280"/>
  <c r="D279"/>
  <c r="D278"/>
  <c r="D277"/>
  <c r="D276"/>
  <c r="D275"/>
  <c r="D274"/>
  <c r="D273"/>
  <c r="D272"/>
  <c r="D271"/>
  <c r="D270"/>
  <c r="D269"/>
  <c r="D268"/>
  <c r="D267"/>
  <c r="D264"/>
  <c r="D265"/>
  <c r="D266"/>
  <c r="D263"/>
  <c r="D262"/>
  <c r="D261"/>
  <c r="D259"/>
  <c r="D260"/>
  <c r="D257"/>
  <c r="D258"/>
  <c r="D256"/>
  <c r="D254"/>
  <c r="D255"/>
  <c r="D251"/>
  <c r="D252"/>
  <c r="D253"/>
  <c r="D250"/>
  <c r="D249"/>
  <c r="D248"/>
  <c r="D245"/>
  <c r="D246"/>
  <c r="D247"/>
  <c r="D244"/>
  <c r="D243"/>
  <c r="D242"/>
  <c r="D239"/>
  <c r="D240"/>
  <c r="D241"/>
  <c r="D238"/>
  <c r="D237"/>
  <c r="D236"/>
  <c r="D235"/>
  <c r="D234"/>
  <c r="D233"/>
  <c r="D232"/>
  <c r="D231"/>
  <c r="D227"/>
  <c r="D228"/>
  <c r="D229"/>
  <c r="D230"/>
  <c r="D226"/>
  <c r="D225"/>
  <c r="D223"/>
  <c r="D224"/>
  <c r="D222"/>
  <c r="D221"/>
  <c r="D219"/>
  <c r="D220"/>
  <c r="D218"/>
  <c r="D217"/>
  <c r="D216"/>
  <c r="D215"/>
  <c r="D214"/>
  <c r="D213"/>
  <c r="D212"/>
  <c r="D211"/>
  <c r="D210"/>
  <c r="D209"/>
  <c r="D208"/>
  <c r="D207"/>
  <c r="D206"/>
  <c r="D205"/>
  <c r="D204"/>
  <c r="D203"/>
  <c r="D202"/>
  <c r="D201"/>
  <c r="D200"/>
  <c r="D199"/>
  <c r="D198"/>
  <c r="D197"/>
  <c r="D196"/>
  <c r="D195"/>
  <c r="D194"/>
  <c r="D193"/>
  <c r="D192"/>
  <c r="D191"/>
  <c r="D190"/>
  <c r="D189"/>
  <c r="D187"/>
  <c r="D188"/>
  <c r="D186"/>
  <c r="D185"/>
  <c r="D184"/>
  <c r="D183"/>
  <c r="D181"/>
  <c r="D182"/>
  <c r="D179"/>
  <c r="D180"/>
  <c r="D178"/>
  <c r="D176"/>
  <c r="D177"/>
  <c r="D175"/>
  <c r="D174"/>
  <c r="D172"/>
  <c r="D173"/>
  <c r="D171"/>
  <c r="D168"/>
  <c r="D169"/>
  <c r="D170"/>
  <c r="D165"/>
  <c r="D166"/>
  <c r="D167"/>
  <c r="D163"/>
  <c r="D164"/>
  <c r="D162"/>
  <c r="D157"/>
  <c r="D158"/>
  <c r="D159"/>
  <c r="D160"/>
  <c r="D161"/>
  <c r="D155"/>
  <c r="D156"/>
  <c r="D153"/>
  <c r="D154"/>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79"/>
  <c r="D78"/>
  <c r="D75"/>
  <c r="D76"/>
  <c r="D77"/>
  <c r="D74"/>
  <c r="D72"/>
  <c r="D73"/>
  <c r="D71"/>
  <c r="D67"/>
  <c r="D68"/>
  <c r="D69"/>
  <c r="D70"/>
  <c r="D64"/>
  <c r="D65"/>
  <c r="D66"/>
  <c r="D63"/>
  <c r="D61"/>
  <c r="D62"/>
  <c r="D60"/>
  <c r="D59"/>
  <c r="D57"/>
  <c r="D58"/>
  <c r="D56"/>
  <c r="D42"/>
  <c r="D43"/>
  <c r="D44"/>
  <c r="D45"/>
  <c r="D46"/>
  <c r="D47"/>
  <c r="D48"/>
  <c r="D49"/>
  <c r="D50"/>
  <c r="D51"/>
  <c r="D52"/>
  <c r="D53"/>
  <c r="D54"/>
  <c r="D55"/>
  <c r="D36"/>
  <c r="D37"/>
  <c r="D38"/>
  <c r="D39"/>
  <c r="D40"/>
  <c r="D41"/>
  <c r="D30"/>
  <c r="D31"/>
  <c r="D32"/>
  <c r="D33"/>
  <c r="D34"/>
  <c r="D35"/>
  <c r="D29"/>
  <c r="D28"/>
  <c r="D25"/>
  <c r="D26"/>
  <c r="D27"/>
  <c r="D22"/>
  <c r="D23"/>
  <c r="D24"/>
  <c r="D21"/>
  <c r="D17"/>
  <c r="D18"/>
  <c r="D19"/>
  <c r="D20"/>
  <c r="D15"/>
  <c r="D16"/>
  <c r="D10"/>
  <c r="D11"/>
  <c r="D12"/>
  <c r="D13"/>
  <c r="D14"/>
  <c r="D5"/>
  <c r="D6"/>
  <c r="D7"/>
  <c r="D8"/>
  <c r="D9"/>
  <c r="D2"/>
  <c r="D3"/>
  <c r="D4"/>
  <c r="AA38" i="2"/>
  <c r="AA37"/>
  <c r="AA36"/>
  <c r="AA35"/>
  <c r="AA34"/>
  <c r="AA33"/>
  <c r="AA32"/>
  <c r="AA31"/>
  <c r="AA30"/>
  <c r="AA29"/>
  <c r="AA28"/>
  <c r="AA27"/>
  <c r="AA26"/>
  <c r="AA25"/>
  <c r="AA24"/>
  <c r="AA23"/>
  <c r="AA22"/>
  <c r="AA21"/>
  <c r="AA20"/>
  <c r="AA19"/>
  <c r="AA18"/>
  <c r="AA17"/>
  <c r="AA16"/>
  <c r="AA15"/>
  <c r="AA14"/>
  <c r="AA13"/>
  <c r="AA12"/>
  <c r="AA11"/>
  <c r="AA10"/>
  <c r="AA9"/>
  <c r="AA8"/>
  <c r="AA7"/>
  <c r="AA6"/>
  <c r="AA4"/>
  <c r="AA581"/>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AA580"/>
  <c r="AA579"/>
  <c r="AA578"/>
  <c r="AA577"/>
  <c r="AA576"/>
  <c r="AA575"/>
  <c r="AA574"/>
  <c r="AA573"/>
  <c r="AA572"/>
  <c r="AA571"/>
  <c r="AA570"/>
  <c r="AA569"/>
  <c r="AA568"/>
  <c r="AA567"/>
  <c r="AA566"/>
  <c r="AA565"/>
  <c r="AA564"/>
  <c r="AA563"/>
  <c r="AA562"/>
  <c r="AA561"/>
  <c r="AA560"/>
  <c r="AA559"/>
  <c r="AA558"/>
  <c r="AA557"/>
  <c r="AA556"/>
  <c r="AA555"/>
  <c r="AA554"/>
  <c r="AA553"/>
  <c r="AA552"/>
  <c r="AA551"/>
  <c r="AA550"/>
  <c r="AA549"/>
  <c r="AA548"/>
  <c r="AA547"/>
  <c r="AA546"/>
  <c r="AA545"/>
  <c r="AA544"/>
  <c r="AA543"/>
  <c r="AA542"/>
  <c r="AA541"/>
  <c r="AA540"/>
  <c r="AA539"/>
  <c r="AA538"/>
  <c r="AA537"/>
  <c r="AA536"/>
  <c r="AA535"/>
  <c r="AA534"/>
  <c r="AA533"/>
  <c r="AA532"/>
  <c r="AA531"/>
  <c r="AA530"/>
  <c r="AA529"/>
  <c r="AA528"/>
  <c r="AA527"/>
  <c r="AA526"/>
  <c r="AA525"/>
  <c r="AA524"/>
  <c r="AA523"/>
  <c r="AA522"/>
  <c r="AA521"/>
  <c r="AA520"/>
  <c r="AA519"/>
  <c r="AA518"/>
  <c r="AA517"/>
  <c r="AA516"/>
  <c r="AA515"/>
  <c r="AA514"/>
  <c r="AA513"/>
  <c r="AA512"/>
  <c r="AA511"/>
  <c r="AA510"/>
  <c r="AA509"/>
  <c r="AA508"/>
  <c r="AA507"/>
  <c r="F506"/>
  <c r="AA506"/>
  <c r="F505"/>
  <c r="AA505"/>
  <c r="F504"/>
  <c r="AA504"/>
  <c r="F503"/>
  <c r="AA503"/>
  <c r="F502"/>
  <c r="AA502"/>
  <c r="F501"/>
  <c r="AA501"/>
  <c r="F500"/>
  <c r="AA500"/>
  <c r="F499"/>
  <c r="AA499"/>
  <c r="F498"/>
  <c r="AA498"/>
  <c r="F497"/>
  <c r="AA497"/>
  <c r="F496"/>
  <c r="AA496"/>
  <c r="F495"/>
  <c r="AA495"/>
  <c r="F494"/>
  <c r="AA494"/>
  <c r="F493"/>
  <c r="AA493"/>
  <c r="F492"/>
  <c r="AA492"/>
  <c r="F491"/>
  <c r="AA491"/>
  <c r="AA490"/>
  <c r="AA489"/>
  <c r="AA488"/>
  <c r="AA487"/>
  <c r="AA486"/>
  <c r="AA485"/>
  <c r="AA484"/>
  <c r="AA483"/>
  <c r="AA482"/>
  <c r="AA481"/>
  <c r="AA480"/>
  <c r="F479"/>
  <c r="AA479"/>
  <c r="F478"/>
  <c r="AA478"/>
  <c r="AA477"/>
  <c r="F476"/>
  <c r="AA476"/>
  <c r="F475"/>
  <c r="AA475"/>
  <c r="F474"/>
  <c r="AA474"/>
  <c r="F473"/>
  <c r="AA473"/>
  <c r="F472"/>
  <c r="AA472"/>
  <c r="AA471"/>
  <c r="AA470"/>
  <c r="F469"/>
  <c r="AA469"/>
  <c r="AA468"/>
  <c r="F467"/>
  <c r="AA467"/>
  <c r="F466"/>
  <c r="AA466"/>
  <c r="AA465"/>
  <c r="AA464"/>
  <c r="F463"/>
  <c r="AA463"/>
  <c r="F462"/>
  <c r="AA462"/>
  <c r="F461"/>
  <c r="AA461"/>
  <c r="F460"/>
  <c r="AA460"/>
  <c r="F459"/>
  <c r="AA459"/>
  <c r="F458"/>
  <c r="AA458"/>
  <c r="F457"/>
  <c r="AA457"/>
  <c r="AA456"/>
  <c r="F455"/>
  <c r="AA455"/>
  <c r="F454"/>
  <c r="AA454"/>
  <c r="F453"/>
  <c r="AA453"/>
  <c r="F452"/>
  <c r="AA452"/>
  <c r="F451"/>
  <c r="AA451"/>
  <c r="F450"/>
  <c r="AA450"/>
  <c r="F449"/>
  <c r="AA449"/>
  <c r="F448"/>
  <c r="AA448"/>
  <c r="F447"/>
  <c r="AA447"/>
  <c r="F446"/>
  <c r="AA446"/>
  <c r="F445"/>
  <c r="AA445"/>
  <c r="F444"/>
  <c r="AA444"/>
  <c r="F443"/>
  <c r="AA443"/>
  <c r="F442"/>
  <c r="AA442"/>
  <c r="F441"/>
  <c r="AA441"/>
  <c r="F440"/>
  <c r="AA440"/>
  <c r="F439"/>
  <c r="AA439"/>
  <c r="F438"/>
  <c r="AA438"/>
  <c r="F437"/>
  <c r="AA437"/>
  <c r="F436"/>
  <c r="AA436"/>
  <c r="AA435"/>
  <c r="AA434"/>
  <c r="AA433"/>
  <c r="AA432"/>
  <c r="AA431"/>
  <c r="AA430"/>
  <c r="AA429"/>
  <c r="F428"/>
  <c r="AA428"/>
  <c r="F427"/>
  <c r="AA427"/>
  <c r="F426"/>
  <c r="AA426"/>
  <c r="F425"/>
  <c r="AA425"/>
  <c r="F424"/>
  <c r="AA424"/>
  <c r="F423"/>
  <c r="AA423"/>
  <c r="AA422"/>
  <c r="AA421"/>
  <c r="AA420"/>
  <c r="AA419"/>
  <c r="AA418"/>
  <c r="AA417"/>
  <c r="AA416"/>
  <c r="AA415"/>
  <c r="AA414"/>
  <c r="AA413"/>
  <c r="AA412"/>
  <c r="AA411"/>
  <c r="AA410"/>
  <c r="AA409"/>
  <c r="AA408"/>
  <c r="AA407"/>
  <c r="AA406"/>
  <c r="AA405"/>
  <c r="AA404"/>
  <c r="AA403"/>
  <c r="AA402"/>
  <c r="AA401"/>
  <c r="AA400"/>
  <c r="AA399"/>
  <c r="AA398"/>
  <c r="AA397"/>
  <c r="AA396"/>
  <c r="AA395"/>
  <c r="AA394"/>
  <c r="AA393"/>
  <c r="AA392"/>
  <c r="AA391"/>
  <c r="AA390"/>
  <c r="AA389"/>
  <c r="AA388"/>
  <c r="AA387"/>
  <c r="AA386"/>
  <c r="AA385"/>
  <c r="AA384"/>
  <c r="AA383"/>
  <c r="AA382"/>
  <c r="AA381"/>
  <c r="AA380"/>
  <c r="AA379"/>
  <c r="AA378"/>
  <c r="AA377"/>
  <c r="AA376"/>
  <c r="AA375"/>
  <c r="AA374"/>
  <c r="AA373"/>
  <c r="AA372"/>
  <c r="AA371"/>
  <c r="AA370"/>
  <c r="AA369"/>
  <c r="AA368"/>
  <c r="AA367"/>
  <c r="AA366"/>
  <c r="AA365"/>
  <c r="AA364"/>
  <c r="AA363"/>
  <c r="AA362"/>
  <c r="AA361"/>
  <c r="AA360"/>
  <c r="AA359"/>
  <c r="AA358"/>
  <c r="AA357"/>
  <c r="AA356"/>
  <c r="AA355"/>
  <c r="AA354"/>
  <c r="AA353"/>
  <c r="AA352"/>
  <c r="AA351"/>
  <c r="AA350"/>
  <c r="AA349"/>
  <c r="AA348"/>
  <c r="AA347"/>
  <c r="AA346"/>
  <c r="AA345"/>
  <c r="AA344"/>
  <c r="AA343"/>
  <c r="AA342"/>
  <c r="AA341"/>
  <c r="AA340"/>
  <c r="AA339"/>
  <c r="AA338"/>
  <c r="AA337"/>
  <c r="AA336"/>
  <c r="AA335"/>
  <c r="AA334"/>
  <c r="AA333"/>
  <c r="AA332"/>
  <c r="AA331"/>
  <c r="AA330"/>
  <c r="AA329"/>
  <c r="AA328"/>
  <c r="AA327"/>
  <c r="AA326"/>
  <c r="AA325"/>
  <c r="AA324"/>
  <c r="AA323"/>
  <c r="AA322"/>
  <c r="AA321"/>
  <c r="AA320"/>
  <c r="AA319"/>
  <c r="AA318"/>
  <c r="AA317"/>
  <c r="AA316"/>
  <c r="AA315"/>
  <c r="AA314"/>
  <c r="AA313"/>
  <c r="AA312"/>
  <c r="AA311"/>
  <c r="AA310"/>
  <c r="AA309"/>
  <c r="AA308"/>
  <c r="AA307"/>
  <c r="AA306"/>
  <c r="AA305"/>
  <c r="AA304"/>
  <c r="AA303"/>
  <c r="AA302"/>
  <c r="AA301"/>
  <c r="AA300"/>
  <c r="AA299"/>
  <c r="AA298"/>
  <c r="AA297"/>
  <c r="AA296"/>
  <c r="AA295"/>
  <c r="AA294"/>
  <c r="AA293"/>
  <c r="AA292"/>
  <c r="AA291"/>
  <c r="AA290"/>
  <c r="AA289"/>
  <c r="AA288"/>
  <c r="AA287"/>
  <c r="AA286"/>
  <c r="AA285"/>
  <c r="AA284"/>
  <c r="AA283"/>
  <c r="AA282"/>
  <c r="AA281"/>
  <c r="AA280"/>
  <c r="AA279"/>
  <c r="AA278"/>
  <c r="AA277"/>
  <c r="AA276"/>
  <c r="AA275"/>
  <c r="AA274"/>
  <c r="AA273"/>
  <c r="AA272"/>
  <c r="AA271"/>
  <c r="AA270"/>
  <c r="AA269"/>
  <c r="AA268"/>
  <c r="AA267"/>
  <c r="AA266"/>
  <c r="AA265"/>
  <c r="AA264"/>
  <c r="AA263"/>
  <c r="AA262"/>
  <c r="AA261"/>
  <c r="AA260"/>
  <c r="AA259"/>
  <c r="AA258"/>
  <c r="AA257"/>
  <c r="AA256"/>
  <c r="AA255"/>
  <c r="AA254"/>
  <c r="AA253"/>
  <c r="AA252"/>
  <c r="AA251"/>
  <c r="AA250"/>
  <c r="AA249"/>
  <c r="AA248"/>
  <c r="AA247"/>
  <c r="AA246"/>
  <c r="AA245"/>
  <c r="AA244"/>
  <c r="AA243"/>
  <c r="AA242"/>
  <c r="AA241"/>
  <c r="AA240"/>
  <c r="AA239"/>
  <c r="AA238"/>
  <c r="AA237"/>
  <c r="AA236"/>
  <c r="AA235"/>
  <c r="AA234"/>
  <c r="AA233"/>
  <c r="AA232"/>
  <c r="AA231"/>
  <c r="AA230"/>
  <c r="AA229"/>
  <c r="AA228"/>
  <c r="AA227"/>
  <c r="AA226"/>
  <c r="AA225"/>
  <c r="AA224"/>
  <c r="AA223"/>
  <c r="AA222"/>
  <c r="AA221"/>
  <c r="AA220"/>
  <c r="AA219"/>
  <c r="AA218"/>
  <c r="AA217"/>
  <c r="AA216"/>
  <c r="AA215"/>
  <c r="AA214"/>
  <c r="AA213"/>
  <c r="AA212"/>
  <c r="AA211"/>
  <c r="AA210"/>
  <c r="AA209"/>
  <c r="AA208"/>
  <c r="AA207"/>
  <c r="AA206"/>
  <c r="AA205"/>
  <c r="AA204"/>
  <c r="AA203"/>
  <c r="AA202"/>
  <c r="AA201"/>
  <c r="AA200"/>
  <c r="AA199"/>
  <c r="AA198"/>
  <c r="AA197"/>
  <c r="AA196"/>
  <c r="AA195"/>
  <c r="AA194"/>
  <c r="AA193"/>
  <c r="AA192"/>
  <c r="AA191"/>
  <c r="AA190"/>
  <c r="AA189"/>
  <c r="AA188"/>
  <c r="AA187"/>
  <c r="AA186"/>
  <c r="AA185"/>
  <c r="AA184"/>
  <c r="AA183"/>
  <c r="AA182"/>
  <c r="AA181"/>
  <c r="AA180"/>
  <c r="AA179"/>
  <c r="AA178"/>
  <c r="AA177"/>
  <c r="AA176"/>
  <c r="AA175"/>
  <c r="AA174"/>
  <c r="AA173"/>
  <c r="AA172"/>
  <c r="AA171"/>
  <c r="AA170"/>
  <c r="AA169"/>
  <c r="AA168"/>
  <c r="AA167"/>
  <c r="AA166"/>
  <c r="AA165"/>
  <c r="AA164"/>
  <c r="AA163"/>
  <c r="AA162"/>
  <c r="AA161"/>
  <c r="AA160"/>
  <c r="AA159"/>
  <c r="AA158"/>
  <c r="AA157"/>
  <c r="AA156"/>
  <c r="AA155"/>
  <c r="AA154"/>
  <c r="AA153"/>
  <c r="AA152"/>
  <c r="AA151"/>
  <c r="AA150"/>
  <c r="AA149"/>
  <c r="AA148"/>
  <c r="AA147"/>
  <c r="AA146"/>
  <c r="AA145"/>
  <c r="AA144"/>
  <c r="AA143"/>
  <c r="AA142"/>
  <c r="AA141"/>
  <c r="AA140"/>
  <c r="AA139"/>
  <c r="AA138"/>
  <c r="AA137"/>
  <c r="AA136"/>
  <c r="AA135"/>
  <c r="AA134"/>
  <c r="AA133"/>
  <c r="AA132"/>
  <c r="AA131"/>
  <c r="AA130"/>
  <c r="AA129"/>
  <c r="AA128"/>
  <c r="AA127"/>
  <c r="AA126"/>
  <c r="AA125"/>
  <c r="AA124"/>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X581"/>
  <c r="Y581"/>
  <c r="X446"/>
  <c r="X580"/>
  <c r="Y580"/>
  <c r="X579"/>
  <c r="Y579"/>
  <c r="X578"/>
  <c r="Y578"/>
  <c r="X577"/>
  <c r="Y577"/>
  <c r="X576"/>
  <c r="Y576"/>
  <c r="X575"/>
  <c r="Y575"/>
  <c r="X574"/>
  <c r="Y574"/>
  <c r="X573"/>
  <c r="Y573"/>
  <c r="X572"/>
  <c r="Y572"/>
  <c r="X571"/>
  <c r="Y571"/>
  <c r="X570"/>
  <c r="Y570"/>
  <c r="X569"/>
  <c r="Y569"/>
  <c r="X568"/>
  <c r="Y568"/>
  <c r="X567"/>
  <c r="Y567"/>
  <c r="X566"/>
  <c r="Y566"/>
  <c r="X565"/>
  <c r="Y565"/>
  <c r="X564"/>
  <c r="Y564"/>
  <c r="X563"/>
  <c r="Y563"/>
  <c r="X562"/>
  <c r="Y562"/>
  <c r="X561"/>
  <c r="Y561"/>
  <c r="X560"/>
  <c r="Y560"/>
  <c r="X559"/>
  <c r="Y559"/>
  <c r="X558"/>
  <c r="Y558"/>
  <c r="X557"/>
  <c r="Y557"/>
  <c r="X556"/>
  <c r="Y556"/>
  <c r="X555"/>
  <c r="Y555"/>
  <c r="X554"/>
  <c r="Y554"/>
  <c r="X553"/>
  <c r="Y553"/>
  <c r="X552"/>
  <c r="Y552"/>
  <c r="X551"/>
  <c r="Y551"/>
  <c r="X550"/>
  <c r="Y550"/>
  <c r="X549"/>
  <c r="Y549"/>
  <c r="X548"/>
  <c r="Y548"/>
  <c r="X547"/>
  <c r="Y547"/>
  <c r="X546"/>
  <c r="Y546"/>
  <c r="X545"/>
  <c r="Y545"/>
  <c r="X544"/>
  <c r="Y544"/>
  <c r="X543"/>
  <c r="Y543"/>
  <c r="X542"/>
  <c r="Y542"/>
  <c r="X541"/>
  <c r="Y541"/>
  <c r="X540"/>
  <c r="Y540"/>
  <c r="X539"/>
  <c r="Y539"/>
  <c r="X538"/>
  <c r="Y538"/>
  <c r="X537"/>
  <c r="Y537"/>
  <c r="X536"/>
  <c r="Y536"/>
  <c r="X535"/>
  <c r="Y535"/>
  <c r="X534"/>
  <c r="Y534"/>
  <c r="X533"/>
  <c r="Y533"/>
  <c r="X532"/>
  <c r="Y532"/>
  <c r="X531"/>
  <c r="Y531"/>
  <c r="X530"/>
  <c r="Y530"/>
  <c r="X529"/>
  <c r="Y529"/>
  <c r="X528"/>
  <c r="Y528"/>
  <c r="X527"/>
  <c r="Y527"/>
  <c r="X526"/>
  <c r="Y526"/>
  <c r="X525"/>
  <c r="Y525"/>
  <c r="X524"/>
  <c r="Y524"/>
  <c r="X523"/>
  <c r="Y523"/>
  <c r="X522"/>
  <c r="Y522"/>
  <c r="X521"/>
  <c r="Y521"/>
  <c r="X520"/>
  <c r="Y520"/>
  <c r="X519"/>
  <c r="Y519"/>
  <c r="X518"/>
  <c r="Y518"/>
  <c r="X517"/>
  <c r="Y517"/>
  <c r="X516"/>
  <c r="Y516"/>
  <c r="X515"/>
  <c r="Y515"/>
  <c r="X514"/>
  <c r="Y514"/>
  <c r="X513"/>
  <c r="Y513"/>
  <c r="X512"/>
  <c r="Y512"/>
  <c r="X511"/>
  <c r="Y511"/>
  <c r="X510"/>
  <c r="Y510"/>
  <c r="X509"/>
  <c r="Y509"/>
  <c r="X508"/>
  <c r="Y508"/>
  <c r="X507"/>
  <c r="Y507"/>
  <c r="X506"/>
  <c r="Y506"/>
  <c r="X505"/>
  <c r="Y505"/>
  <c r="X504"/>
  <c r="Y504"/>
  <c r="X503"/>
  <c r="Y503"/>
  <c r="X502"/>
  <c r="Y502"/>
  <c r="X501"/>
  <c r="Y501"/>
  <c r="X500"/>
  <c r="Y500"/>
  <c r="X499"/>
  <c r="Y499"/>
  <c r="X498"/>
  <c r="Y498"/>
  <c r="X497"/>
  <c r="Y497"/>
  <c r="X496"/>
  <c r="Y496"/>
  <c r="X495"/>
  <c r="Y495"/>
  <c r="X494"/>
  <c r="Y494"/>
  <c r="X493"/>
  <c r="Y493"/>
  <c r="X492"/>
  <c r="Y492"/>
  <c r="X491"/>
  <c r="Y491"/>
  <c r="X490"/>
  <c r="Y490"/>
  <c r="X489"/>
  <c r="Y489"/>
  <c r="X488"/>
  <c r="Y488"/>
  <c r="X487"/>
  <c r="Y487"/>
  <c r="X486"/>
  <c r="Y486"/>
  <c r="X485"/>
  <c r="Y485"/>
  <c r="X484"/>
  <c r="Y484"/>
  <c r="X483"/>
  <c r="Y483"/>
  <c r="X482"/>
  <c r="Y482"/>
  <c r="X481"/>
  <c r="Y481"/>
  <c r="X480"/>
  <c r="Y480"/>
  <c r="X479"/>
  <c r="Y479"/>
  <c r="X478"/>
  <c r="Y478"/>
  <c r="X477"/>
  <c r="Y477"/>
  <c r="X476"/>
  <c r="Y476"/>
  <c r="X475"/>
  <c r="Y475"/>
  <c r="X474"/>
  <c r="Y474"/>
  <c r="X473"/>
  <c r="Y473"/>
  <c r="X472"/>
  <c r="Y472"/>
  <c r="X471"/>
  <c r="Y471"/>
  <c r="X470"/>
  <c r="Y470"/>
  <c r="X469"/>
  <c r="Y469"/>
  <c r="X468"/>
  <c r="Y468"/>
  <c r="X467"/>
  <c r="Y467"/>
  <c r="X466"/>
  <c r="Y466"/>
  <c r="X465"/>
  <c r="Y465"/>
  <c r="X464"/>
  <c r="Y464"/>
  <c r="X463"/>
  <c r="Y463"/>
  <c r="X462"/>
  <c r="Y462"/>
  <c r="X461"/>
  <c r="Y461"/>
  <c r="X460"/>
  <c r="Y460"/>
  <c r="X459"/>
  <c r="Y459"/>
  <c r="X458"/>
  <c r="Y458"/>
  <c r="X457"/>
  <c r="Y457"/>
  <c r="X456"/>
  <c r="Y456"/>
  <c r="X455"/>
  <c r="Y455"/>
  <c r="X454"/>
  <c r="Y454"/>
  <c r="X453"/>
  <c r="Y453"/>
  <c r="X452"/>
  <c r="Y452"/>
  <c r="X451"/>
  <c r="Y451"/>
  <c r="X450"/>
  <c r="Y450"/>
  <c r="X449"/>
  <c r="Y449"/>
  <c r="X448"/>
  <c r="Y448"/>
  <c r="X447"/>
  <c r="Y447"/>
  <c r="Y446"/>
  <c r="B445"/>
  <c r="X445"/>
  <c r="Y445"/>
  <c r="B444"/>
  <c r="X444"/>
  <c r="Y444"/>
  <c r="B443"/>
  <c r="X443"/>
  <c r="Y443"/>
  <c r="B442"/>
  <c r="X442"/>
  <c r="Y442"/>
  <c r="B441"/>
  <c r="X441"/>
  <c r="Y441"/>
  <c r="B440"/>
  <c r="X440"/>
  <c r="Y440"/>
  <c r="B439"/>
  <c r="X439"/>
  <c r="Y439"/>
  <c r="B438"/>
  <c r="X438"/>
  <c r="Y438"/>
  <c r="B437"/>
  <c r="X437"/>
  <c r="Y437"/>
  <c r="B436"/>
  <c r="X436"/>
  <c r="Y436"/>
  <c r="B435"/>
  <c r="X435"/>
  <c r="Y435"/>
  <c r="X434"/>
  <c r="Y434"/>
  <c r="B433"/>
  <c r="X433"/>
  <c r="Y433"/>
  <c r="B432"/>
  <c r="X432"/>
  <c r="Y432"/>
  <c r="B431"/>
  <c r="X431"/>
  <c r="Y431"/>
  <c r="B430"/>
  <c r="X430"/>
  <c r="Y430"/>
  <c r="B429"/>
  <c r="X429"/>
  <c r="Y429"/>
  <c r="X428"/>
  <c r="Y428"/>
  <c r="E427"/>
  <c r="X427"/>
  <c r="Y427"/>
  <c r="E426"/>
  <c r="X426"/>
  <c r="Y426"/>
  <c r="B425"/>
  <c r="X425"/>
  <c r="Y425"/>
  <c r="B424"/>
  <c r="X424"/>
  <c r="Y424"/>
  <c r="B423"/>
  <c r="X423"/>
  <c r="Y423"/>
  <c r="B422"/>
  <c r="X422"/>
  <c r="Y422"/>
  <c r="B421"/>
  <c r="X421"/>
  <c r="Y421"/>
  <c r="B420"/>
  <c r="X420"/>
  <c r="Y420"/>
  <c r="B419"/>
  <c r="X419"/>
  <c r="Y419"/>
  <c r="B418"/>
  <c r="X418"/>
  <c r="Y418"/>
  <c r="B417"/>
  <c r="X417"/>
  <c r="Y417"/>
  <c r="B416"/>
  <c r="X416"/>
  <c r="Y416"/>
  <c r="B415"/>
  <c r="X415"/>
  <c r="Y415"/>
  <c r="B414"/>
  <c r="X414"/>
  <c r="Y414"/>
  <c r="B413"/>
  <c r="X413"/>
  <c r="Y413"/>
  <c r="B412"/>
  <c r="X412"/>
  <c r="Y412"/>
  <c r="B411"/>
  <c r="X411"/>
  <c r="Y411"/>
  <c r="B410"/>
  <c r="X410"/>
  <c r="Y410"/>
  <c r="B409"/>
  <c r="X409"/>
  <c r="Y409"/>
  <c r="B408"/>
  <c r="X408"/>
  <c r="Y408"/>
  <c r="B407"/>
  <c r="X407"/>
  <c r="Y407"/>
  <c r="B406"/>
  <c r="X406"/>
  <c r="Y406"/>
  <c r="B405"/>
  <c r="X405"/>
  <c r="Y405"/>
  <c r="B404"/>
  <c r="X404"/>
  <c r="Y404"/>
  <c r="B403"/>
  <c r="X403"/>
  <c r="Y403"/>
  <c r="B402"/>
  <c r="X402"/>
  <c r="Y402"/>
  <c r="B401"/>
  <c r="X401"/>
  <c r="Y401"/>
  <c r="B400"/>
  <c r="X400"/>
  <c r="Y400"/>
  <c r="B399"/>
  <c r="X399"/>
  <c r="Y399"/>
  <c r="B398"/>
  <c r="X398"/>
  <c r="Y398"/>
  <c r="B397"/>
  <c r="X397"/>
  <c r="Y397"/>
  <c r="B396"/>
  <c r="X396"/>
  <c r="Y396"/>
  <c r="B395"/>
  <c r="X395"/>
  <c r="Y395"/>
  <c r="X394"/>
  <c r="Y394"/>
  <c r="B393"/>
  <c r="X393"/>
  <c r="Y393"/>
  <c r="B392"/>
  <c r="X392"/>
  <c r="Y392"/>
  <c r="B391"/>
  <c r="X391"/>
  <c r="Y391"/>
  <c r="B390"/>
  <c r="X390"/>
  <c r="Y390"/>
  <c r="B389"/>
  <c r="X389"/>
  <c r="Y389"/>
  <c r="B388"/>
  <c r="X388"/>
  <c r="Y388"/>
  <c r="B387"/>
  <c r="X387"/>
  <c r="Y387"/>
  <c r="X386"/>
  <c r="Y386"/>
  <c r="X385"/>
  <c r="Y385"/>
  <c r="B384"/>
  <c r="X384"/>
  <c r="Y384"/>
  <c r="B383"/>
  <c r="X383"/>
  <c r="Y383"/>
  <c r="B382"/>
  <c r="X382"/>
  <c r="Y382"/>
  <c r="X381"/>
  <c r="Y381"/>
  <c r="X380"/>
  <c r="Y380"/>
  <c r="B379"/>
  <c r="X379"/>
  <c r="Y379"/>
  <c r="B378"/>
  <c r="X378"/>
  <c r="Y378"/>
  <c r="B377"/>
  <c r="X377"/>
  <c r="Y377"/>
  <c r="X376"/>
  <c r="Y376"/>
  <c r="B375"/>
  <c r="X375"/>
  <c r="Y375"/>
  <c r="X374"/>
  <c r="Y374"/>
  <c r="B373"/>
  <c r="X373"/>
  <c r="Y373"/>
  <c r="B372"/>
  <c r="X372"/>
  <c r="Y372"/>
  <c r="B371"/>
  <c r="X371"/>
  <c r="Y371"/>
  <c r="X370"/>
  <c r="Y370"/>
  <c r="B369"/>
  <c r="X369"/>
  <c r="Y369"/>
  <c r="B368"/>
  <c r="X368"/>
  <c r="Y368"/>
  <c r="B367"/>
  <c r="X367"/>
  <c r="Y367"/>
  <c r="B366"/>
  <c r="X366"/>
  <c r="Y366"/>
  <c r="B365"/>
  <c r="X365"/>
  <c r="Y365"/>
  <c r="B364"/>
  <c r="X364"/>
  <c r="Y364"/>
  <c r="B363"/>
  <c r="X363"/>
  <c r="Y363"/>
  <c r="B362"/>
  <c r="X362"/>
  <c r="Y362"/>
  <c r="B361"/>
  <c r="X361"/>
  <c r="Y361"/>
  <c r="X360"/>
  <c r="Y360"/>
  <c r="B359"/>
  <c r="X359"/>
  <c r="Y359"/>
  <c r="B358"/>
  <c r="X358"/>
  <c r="Y358"/>
  <c r="B357"/>
  <c r="X357"/>
  <c r="Y357"/>
  <c r="X356"/>
  <c r="Y356"/>
  <c r="B355"/>
  <c r="X355"/>
  <c r="Y355"/>
  <c r="B354"/>
  <c r="X354"/>
  <c r="Y354"/>
  <c r="X353"/>
  <c r="Y353"/>
  <c r="B352"/>
  <c r="X352"/>
  <c r="Y352"/>
  <c r="X351"/>
  <c r="Y351"/>
  <c r="X350"/>
  <c r="Y350"/>
  <c r="X349"/>
  <c r="Y349"/>
  <c r="X348"/>
  <c r="Y348"/>
  <c r="X347"/>
  <c r="Y347"/>
  <c r="X346"/>
  <c r="Y346"/>
  <c r="X345"/>
  <c r="Y345"/>
  <c r="X344"/>
  <c r="Y344"/>
  <c r="X343"/>
  <c r="Y343"/>
  <c r="X342"/>
  <c r="Y342"/>
  <c r="X341"/>
  <c r="Y341"/>
  <c r="X340"/>
  <c r="Y340"/>
  <c r="X339"/>
  <c r="Y339"/>
  <c r="B338"/>
  <c r="X338"/>
  <c r="Y338"/>
  <c r="B337"/>
  <c r="X337"/>
  <c r="Y337"/>
  <c r="X336"/>
  <c r="Y336"/>
  <c r="B335"/>
  <c r="X335"/>
  <c r="Y335"/>
  <c r="B334"/>
  <c r="X334"/>
  <c r="Y334"/>
  <c r="B333"/>
  <c r="X333"/>
  <c r="Y333"/>
  <c r="X332"/>
  <c r="Y332"/>
  <c r="B331"/>
  <c r="X331"/>
  <c r="Y331"/>
  <c r="B330"/>
  <c r="X330"/>
  <c r="Y330"/>
  <c r="B329"/>
  <c r="X329"/>
  <c r="Y329"/>
  <c r="B328"/>
  <c r="X328"/>
  <c r="Y328"/>
  <c r="B327"/>
  <c r="X327"/>
  <c r="Y327"/>
  <c r="X326"/>
  <c r="Y326"/>
  <c r="B325"/>
  <c r="X325"/>
  <c r="Y325"/>
  <c r="B324"/>
  <c r="X324"/>
  <c r="Y324"/>
  <c r="X323"/>
  <c r="Y323"/>
  <c r="B322"/>
  <c r="X322"/>
  <c r="Y322"/>
  <c r="B321"/>
  <c r="X321"/>
  <c r="Y321"/>
  <c r="B320"/>
  <c r="X320"/>
  <c r="Y320"/>
  <c r="B319"/>
  <c r="X319"/>
  <c r="Y319"/>
  <c r="B318"/>
  <c r="X318"/>
  <c r="Y318"/>
  <c r="B317"/>
  <c r="X317"/>
  <c r="Y317"/>
  <c r="B316"/>
  <c r="X316"/>
  <c r="Y316"/>
  <c r="X315"/>
  <c r="Y315"/>
  <c r="B314"/>
  <c r="X314"/>
  <c r="Y314"/>
  <c r="B313"/>
  <c r="X313"/>
  <c r="Y313"/>
  <c r="B312"/>
  <c r="X312"/>
  <c r="Y312"/>
  <c r="B311"/>
  <c r="X311"/>
  <c r="Y311"/>
  <c r="X310"/>
  <c r="Y310"/>
  <c r="X309"/>
  <c r="Y309"/>
  <c r="B308"/>
  <c r="X308"/>
  <c r="Y308"/>
  <c r="B307"/>
  <c r="X307"/>
  <c r="Y307"/>
  <c r="B306"/>
  <c r="X306"/>
  <c r="Y306"/>
  <c r="B305"/>
  <c r="X305"/>
  <c r="Y305"/>
  <c r="B304"/>
  <c r="X304"/>
  <c r="Y304"/>
  <c r="B303"/>
  <c r="X303"/>
  <c r="Y303"/>
  <c r="X302"/>
  <c r="Y302"/>
  <c r="B301"/>
  <c r="X301"/>
  <c r="Y301"/>
  <c r="X300"/>
  <c r="Y300"/>
  <c r="B299"/>
  <c r="X299"/>
  <c r="Y299"/>
  <c r="B298"/>
  <c r="X298"/>
  <c r="Y298"/>
  <c r="B297"/>
  <c r="X297"/>
  <c r="Y297"/>
  <c r="B296"/>
  <c r="X296"/>
  <c r="Y296"/>
  <c r="B295"/>
  <c r="X295"/>
  <c r="Y295"/>
  <c r="B294"/>
  <c r="X294"/>
  <c r="Y294"/>
  <c r="B293"/>
  <c r="X293"/>
  <c r="Y293"/>
  <c r="B292"/>
  <c r="X292"/>
  <c r="Y292"/>
  <c r="B291"/>
  <c r="X291"/>
  <c r="Y291"/>
  <c r="B290"/>
  <c r="X290"/>
  <c r="Y290"/>
  <c r="B289"/>
  <c r="X289"/>
  <c r="Y289"/>
  <c r="B288"/>
  <c r="X288"/>
  <c r="Y288"/>
  <c r="B287"/>
  <c r="X287"/>
  <c r="Y287"/>
  <c r="B286"/>
  <c r="X286"/>
  <c r="Y286"/>
  <c r="B285"/>
  <c r="X285"/>
  <c r="Y285"/>
  <c r="B284"/>
  <c r="X284"/>
  <c r="Y284"/>
  <c r="B283"/>
  <c r="X283"/>
  <c r="Y283"/>
  <c r="B282"/>
  <c r="X282"/>
  <c r="Y282"/>
  <c r="B281"/>
  <c r="X281"/>
  <c r="Y281"/>
  <c r="B280"/>
  <c r="X280"/>
  <c r="Y280"/>
  <c r="B279"/>
  <c r="X279"/>
  <c r="Y279"/>
  <c r="B278"/>
  <c r="X278"/>
  <c r="Y278"/>
  <c r="B277"/>
  <c r="X277"/>
  <c r="Y277"/>
  <c r="B276"/>
  <c r="X276"/>
  <c r="Y276"/>
  <c r="B275"/>
  <c r="X275"/>
  <c r="Y275"/>
  <c r="B274"/>
  <c r="X274"/>
  <c r="Y274"/>
  <c r="B273"/>
  <c r="X273"/>
  <c r="Y273"/>
  <c r="B272"/>
  <c r="X272"/>
  <c r="Y272"/>
  <c r="B271"/>
  <c r="X271"/>
  <c r="Y271"/>
  <c r="B270"/>
  <c r="X270"/>
  <c r="Y270"/>
  <c r="X269"/>
  <c r="Y269"/>
  <c r="X268"/>
  <c r="Y268"/>
  <c r="X267"/>
  <c r="Y267"/>
  <c r="B266"/>
  <c r="X266"/>
  <c r="Y266"/>
  <c r="B265"/>
  <c r="X265"/>
  <c r="Y265"/>
  <c r="B264"/>
  <c r="X264"/>
  <c r="Y264"/>
  <c r="B263"/>
  <c r="X263"/>
  <c r="Y263"/>
  <c r="X262"/>
  <c r="Y262"/>
  <c r="B261"/>
  <c r="X261"/>
  <c r="Y261"/>
  <c r="X260"/>
  <c r="Y260"/>
  <c r="B259"/>
  <c r="X259"/>
  <c r="Y259"/>
  <c r="B258"/>
  <c r="X258"/>
  <c r="Y258"/>
  <c r="X257"/>
  <c r="Y257"/>
  <c r="B256"/>
  <c r="X256"/>
  <c r="Y256"/>
  <c r="X255"/>
  <c r="Y255"/>
  <c r="X254"/>
  <c r="Y254"/>
  <c r="B253"/>
  <c r="X253"/>
  <c r="Y253"/>
  <c r="B252"/>
  <c r="X252"/>
  <c r="Y252"/>
  <c r="B251"/>
  <c r="X251"/>
  <c r="Y251"/>
  <c r="B250"/>
  <c r="X250"/>
  <c r="Y250"/>
  <c r="X249"/>
  <c r="Y249"/>
  <c r="X248"/>
  <c r="Y248"/>
  <c r="B247"/>
  <c r="X247"/>
  <c r="Y247"/>
  <c r="B246"/>
  <c r="X246"/>
  <c r="Y246"/>
  <c r="B245"/>
  <c r="X245"/>
  <c r="Y245"/>
  <c r="B244"/>
  <c r="X244"/>
  <c r="Y244"/>
  <c r="X243"/>
  <c r="Y243"/>
  <c r="X242"/>
  <c r="Y242"/>
  <c r="B241"/>
  <c r="X241"/>
  <c r="Y241"/>
  <c r="B240"/>
  <c r="X240"/>
  <c r="Y240"/>
  <c r="B239"/>
  <c r="X239"/>
  <c r="Y239"/>
  <c r="B238"/>
  <c r="X238"/>
  <c r="Y238"/>
  <c r="B237"/>
  <c r="X237"/>
  <c r="Y237"/>
  <c r="B236"/>
  <c r="X236"/>
  <c r="Y236"/>
  <c r="B235"/>
  <c r="X235"/>
  <c r="Y235"/>
  <c r="B234"/>
  <c r="X234"/>
  <c r="Y234"/>
  <c r="B233"/>
  <c r="X233"/>
  <c r="Y233"/>
  <c r="X232"/>
  <c r="Y232"/>
  <c r="X231"/>
  <c r="Y231"/>
  <c r="X230"/>
  <c r="Y230"/>
  <c r="X229"/>
  <c r="Y229"/>
  <c r="B228"/>
  <c r="X228"/>
  <c r="Y228"/>
  <c r="B227"/>
  <c r="X227"/>
  <c r="Y227"/>
  <c r="X226"/>
  <c r="Y226"/>
  <c r="B225"/>
  <c r="X225"/>
  <c r="Y225"/>
  <c r="B224"/>
  <c r="X224"/>
  <c r="Y224"/>
  <c r="B223"/>
  <c r="X223"/>
  <c r="Y223"/>
  <c r="X222"/>
  <c r="Y222"/>
  <c r="B221"/>
  <c r="X221"/>
  <c r="Y221"/>
  <c r="B220"/>
  <c r="X220"/>
  <c r="Y220"/>
  <c r="B219"/>
  <c r="X219"/>
  <c r="Y219"/>
  <c r="B218"/>
  <c r="X218"/>
  <c r="Y218"/>
  <c r="B217"/>
  <c r="X217"/>
  <c r="Y217"/>
  <c r="B216"/>
  <c r="X216"/>
  <c r="Y216"/>
  <c r="B215"/>
  <c r="X215"/>
  <c r="Y215"/>
  <c r="B214"/>
  <c r="X214"/>
  <c r="Y214"/>
  <c r="B213"/>
  <c r="X213"/>
  <c r="Y213"/>
  <c r="B212"/>
  <c r="X212"/>
  <c r="Y212"/>
  <c r="B211"/>
  <c r="X211"/>
  <c r="Y211"/>
  <c r="B210"/>
  <c r="X210"/>
  <c r="Y210"/>
  <c r="B209"/>
  <c r="X209"/>
  <c r="Y209"/>
  <c r="B208"/>
  <c r="X208"/>
  <c r="Y208"/>
  <c r="B207"/>
  <c r="X207"/>
  <c r="Y207"/>
  <c r="B206"/>
  <c r="X206"/>
  <c r="Y206"/>
  <c r="B205"/>
  <c r="X205"/>
  <c r="Y205"/>
  <c r="B204"/>
  <c r="X204"/>
  <c r="Y204"/>
  <c r="B203"/>
  <c r="X203"/>
  <c r="Y203"/>
  <c r="B202"/>
  <c r="X202"/>
  <c r="Y202"/>
  <c r="B201"/>
  <c r="X201"/>
  <c r="Y201"/>
  <c r="B200"/>
  <c r="X200"/>
  <c r="Y200"/>
  <c r="B199"/>
  <c r="X199"/>
  <c r="Y199"/>
  <c r="B198"/>
  <c r="X198"/>
  <c r="Y198"/>
  <c r="B197"/>
  <c r="X197"/>
  <c r="Y197"/>
  <c r="B196"/>
  <c r="X196"/>
  <c r="Y196"/>
  <c r="B195"/>
  <c r="X195"/>
  <c r="Y195"/>
  <c r="B194"/>
  <c r="X194"/>
  <c r="Y194"/>
  <c r="B193"/>
  <c r="X193"/>
  <c r="Y193"/>
  <c r="B192"/>
  <c r="X192"/>
  <c r="Y192"/>
  <c r="B191"/>
  <c r="X191"/>
  <c r="Y191"/>
  <c r="X190"/>
  <c r="Y190"/>
  <c r="B189"/>
  <c r="X189"/>
  <c r="Y189"/>
  <c r="B188"/>
  <c r="X188"/>
  <c r="Y188"/>
  <c r="B187"/>
  <c r="X187"/>
  <c r="Y187"/>
  <c r="B186"/>
  <c r="X186"/>
  <c r="Y186"/>
  <c r="B185"/>
  <c r="X185"/>
  <c r="Y185"/>
  <c r="X184"/>
  <c r="Y184"/>
  <c r="B183"/>
  <c r="X183"/>
  <c r="Y183"/>
  <c r="X182"/>
  <c r="Y182"/>
  <c r="B181"/>
  <c r="X181"/>
  <c r="Y181"/>
  <c r="B180"/>
  <c r="X180"/>
  <c r="Y180"/>
  <c r="X179"/>
  <c r="Y179"/>
  <c r="B178"/>
  <c r="X178"/>
  <c r="Y178"/>
  <c r="B177"/>
  <c r="X177"/>
  <c r="Y177"/>
  <c r="B176"/>
  <c r="X176"/>
  <c r="Y176"/>
  <c r="X175"/>
  <c r="Y175"/>
  <c r="B174"/>
  <c r="X174"/>
  <c r="Y174"/>
  <c r="B173"/>
  <c r="X173"/>
  <c r="Y173"/>
  <c r="X172"/>
  <c r="Y172"/>
  <c r="X171"/>
  <c r="Y171"/>
  <c r="X170"/>
  <c r="Y170"/>
  <c r="X169"/>
  <c r="Y169"/>
  <c r="X168"/>
  <c r="Y168"/>
  <c r="B167"/>
  <c r="X167"/>
  <c r="Y167"/>
  <c r="X166"/>
  <c r="Y166"/>
  <c r="B165"/>
  <c r="X165"/>
  <c r="Y165"/>
  <c r="B164"/>
  <c r="X164"/>
  <c r="Y164"/>
  <c r="X163"/>
  <c r="Y163"/>
  <c r="X162"/>
  <c r="Y162"/>
  <c r="X161"/>
  <c r="Y161"/>
  <c r="X160"/>
  <c r="Y160"/>
  <c r="X159"/>
  <c r="Y159"/>
  <c r="X158"/>
  <c r="Y158"/>
  <c r="X157"/>
  <c r="Y157"/>
  <c r="X156"/>
  <c r="Y156"/>
  <c r="X155"/>
  <c r="Y155"/>
  <c r="X154"/>
  <c r="Y154"/>
  <c r="X153"/>
  <c r="Y153"/>
  <c r="X152"/>
  <c r="Y152"/>
  <c r="X151"/>
  <c r="Y151"/>
  <c r="X150"/>
  <c r="Y150"/>
  <c r="X149"/>
  <c r="Y149"/>
  <c r="X148"/>
  <c r="Y148"/>
  <c r="X147"/>
  <c r="Y147"/>
  <c r="X146"/>
  <c r="Y146"/>
  <c r="X145"/>
  <c r="Y145"/>
  <c r="X144"/>
  <c r="Y144"/>
  <c r="X143"/>
  <c r="Y143"/>
  <c r="X142"/>
  <c r="Y142"/>
  <c r="X141"/>
  <c r="Y141"/>
  <c r="X140"/>
  <c r="Y140"/>
  <c r="X139"/>
  <c r="Y139"/>
  <c r="X138"/>
  <c r="Y138"/>
  <c r="X137"/>
  <c r="Y137"/>
  <c r="X136"/>
  <c r="Y136"/>
  <c r="X135"/>
  <c r="Y135"/>
  <c r="X134"/>
  <c r="Y134"/>
  <c r="X133"/>
  <c r="Y133"/>
  <c r="X132"/>
  <c r="Y132"/>
  <c r="X131"/>
  <c r="Y131"/>
  <c r="X130"/>
  <c r="Y130"/>
  <c r="X129"/>
  <c r="Y129"/>
  <c r="X128"/>
  <c r="Y128"/>
  <c r="X127"/>
  <c r="Y127"/>
  <c r="X126"/>
  <c r="Y126"/>
  <c r="X125"/>
  <c r="Y125"/>
  <c r="X124"/>
  <c r="Y124"/>
  <c r="X123"/>
  <c r="Y123"/>
  <c r="X122"/>
  <c r="Y122"/>
  <c r="X121"/>
  <c r="Y121"/>
  <c r="X120"/>
  <c r="Y120"/>
  <c r="X119"/>
  <c r="Y119"/>
  <c r="X118"/>
  <c r="Y118"/>
  <c r="X117"/>
  <c r="Y117"/>
  <c r="X116"/>
  <c r="Y116"/>
  <c r="X115"/>
  <c r="Y115"/>
  <c r="X114"/>
  <c r="Y114"/>
  <c r="X113"/>
  <c r="Y113"/>
  <c r="X112"/>
  <c r="Y112"/>
  <c r="X111"/>
  <c r="Y111"/>
  <c r="X110"/>
  <c r="Y110"/>
  <c r="X109"/>
  <c r="Y109"/>
  <c r="X108"/>
  <c r="Y108"/>
  <c r="X107"/>
  <c r="Y107"/>
  <c r="X106"/>
  <c r="Y106"/>
  <c r="X105"/>
  <c r="Y105"/>
  <c r="X104"/>
  <c r="Y104"/>
  <c r="X103"/>
  <c r="Y103"/>
  <c r="X102"/>
  <c r="Y102"/>
  <c r="X101"/>
  <c r="Y101"/>
  <c r="X100"/>
  <c r="Y100"/>
  <c r="X99"/>
  <c r="Y99"/>
  <c r="X98"/>
  <c r="Y98"/>
  <c r="X97"/>
  <c r="Y97"/>
  <c r="X96"/>
  <c r="Y96"/>
  <c r="X95"/>
  <c r="Y95"/>
  <c r="X94"/>
  <c r="Y94"/>
  <c r="X93"/>
  <c r="Y93"/>
  <c r="X92"/>
  <c r="Y92"/>
  <c r="X91"/>
  <c r="Y91"/>
  <c r="X90"/>
  <c r="Y90"/>
  <c r="X89"/>
  <c r="Y89"/>
  <c r="X88"/>
  <c r="Y88"/>
  <c r="X87"/>
  <c r="Y87"/>
  <c r="X86"/>
  <c r="Y86"/>
  <c r="X85"/>
  <c r="Y85"/>
  <c r="X84"/>
  <c r="Y84"/>
  <c r="X83"/>
  <c r="Y83"/>
  <c r="X82"/>
  <c r="Y82"/>
  <c r="X81"/>
  <c r="Y81"/>
  <c r="X80"/>
  <c r="Y80"/>
  <c r="X79"/>
  <c r="Y79"/>
  <c r="X78"/>
  <c r="Y78"/>
  <c r="X77"/>
  <c r="Y77"/>
  <c r="B76"/>
  <c r="X76"/>
  <c r="Y76"/>
  <c r="X75"/>
  <c r="Y75"/>
  <c r="X74"/>
  <c r="Y74"/>
  <c r="B73"/>
  <c r="X73"/>
  <c r="Y73"/>
  <c r="X72"/>
  <c r="Y72"/>
  <c r="X71"/>
  <c r="Y71"/>
  <c r="X70"/>
  <c r="Y70"/>
  <c r="X69"/>
  <c r="Y69"/>
  <c r="X68"/>
  <c r="Y68"/>
  <c r="X67"/>
  <c r="Y67"/>
  <c r="X66"/>
  <c r="Y66"/>
  <c r="X65"/>
  <c r="Y65"/>
  <c r="X64"/>
  <c r="Y64"/>
  <c r="X63"/>
  <c r="Y63"/>
  <c r="X62"/>
  <c r="Y62"/>
  <c r="X61"/>
  <c r="Y61"/>
  <c r="X60"/>
  <c r="Y60"/>
  <c r="X59"/>
  <c r="Y59"/>
  <c r="X58"/>
  <c r="Y58"/>
  <c r="X57"/>
  <c r="Y57"/>
  <c r="X56"/>
  <c r="Y56"/>
  <c r="X55"/>
  <c r="Y55"/>
  <c r="X54"/>
  <c r="Y54"/>
  <c r="X53"/>
  <c r="Y53"/>
  <c r="X52"/>
  <c r="Y52"/>
  <c r="X51"/>
  <c r="Y51"/>
  <c r="X50"/>
  <c r="Y50"/>
  <c r="X49"/>
  <c r="Y49"/>
  <c r="X48"/>
  <c r="Y48"/>
  <c r="X47"/>
  <c r="Y47"/>
  <c r="X46"/>
  <c r="Y46"/>
  <c r="X45"/>
  <c r="Y45"/>
  <c r="X44"/>
  <c r="Y44"/>
  <c r="X43"/>
  <c r="Y43"/>
  <c r="X42"/>
  <c r="Y42"/>
  <c r="X41"/>
  <c r="Y41"/>
  <c r="X40"/>
  <c r="Y40"/>
  <c r="X39"/>
  <c r="Y39"/>
  <c r="X38"/>
  <c r="Y38"/>
  <c r="X37"/>
  <c r="Y37"/>
  <c r="X36"/>
  <c r="Y36"/>
  <c r="X35"/>
  <c r="Y35"/>
  <c r="X34"/>
  <c r="Y34"/>
  <c r="X33"/>
  <c r="Y33"/>
  <c r="X32"/>
  <c r="Y32"/>
  <c r="X31"/>
  <c r="Y31"/>
  <c r="X30"/>
  <c r="Y30"/>
  <c r="X29"/>
  <c r="Y29"/>
  <c r="X28"/>
  <c r="Y28"/>
  <c r="B27"/>
  <c r="B26"/>
  <c r="B25"/>
  <c r="B24"/>
  <c r="C24"/>
  <c r="C25"/>
  <c r="C26"/>
  <c r="C27"/>
  <c r="X27"/>
  <c r="Y27"/>
  <c r="X26"/>
  <c r="Y26"/>
  <c r="X25"/>
  <c r="Y25"/>
  <c r="X24"/>
  <c r="Y24"/>
  <c r="X23"/>
  <c r="Y23"/>
  <c r="X22"/>
  <c r="Y22"/>
  <c r="X21"/>
  <c r="Y21"/>
  <c r="X20"/>
  <c r="Y20"/>
  <c r="X19"/>
  <c r="Y19"/>
  <c r="X18"/>
  <c r="Y18"/>
  <c r="X17"/>
  <c r="Y17"/>
  <c r="X16"/>
  <c r="Y16"/>
  <c r="X15"/>
  <c r="Y15"/>
  <c r="X14"/>
  <c r="Y14"/>
  <c r="X13"/>
  <c r="Y13"/>
  <c r="X12"/>
  <c r="Y12"/>
  <c r="X11"/>
  <c r="Y11"/>
  <c r="X10"/>
  <c r="Y10"/>
  <c r="X9"/>
  <c r="Y9"/>
  <c r="X8"/>
  <c r="Y8"/>
  <c r="X7"/>
  <c r="Y7"/>
  <c r="X6"/>
  <c r="Y6"/>
  <c r="W52"/>
  <c r="W53"/>
  <c r="W54"/>
  <c r="W55"/>
  <c r="W56"/>
  <c r="W57"/>
  <c r="W58"/>
  <c r="W59"/>
  <c r="W60"/>
  <c r="W61"/>
  <c r="W62"/>
  <c r="W63"/>
  <c r="W64"/>
  <c r="W65"/>
  <c r="W66"/>
  <c r="W67"/>
  <c r="W68"/>
  <c r="W69"/>
  <c r="W70"/>
  <c r="V71"/>
  <c r="W71"/>
  <c r="V72"/>
  <c r="W72"/>
  <c r="AH62"/>
  <c r="V73"/>
  <c r="W73"/>
  <c r="AH63"/>
  <c r="V74"/>
  <c r="W74"/>
  <c r="AH64"/>
  <c r="V75"/>
  <c r="W75"/>
  <c r="AH65"/>
  <c r="V76"/>
  <c r="W76"/>
  <c r="AH66"/>
  <c r="V77"/>
  <c r="W77"/>
  <c r="AH67"/>
  <c r="W78"/>
  <c r="AH68"/>
  <c r="V79"/>
  <c r="W79"/>
  <c r="AH69"/>
  <c r="V80"/>
  <c r="W80"/>
  <c r="AH70"/>
  <c r="V81"/>
  <c r="W81"/>
  <c r="AH71"/>
  <c r="V82"/>
  <c r="W82"/>
  <c r="AH72"/>
  <c r="V83"/>
  <c r="W83"/>
  <c r="AH73"/>
  <c r="V84"/>
  <c r="W84"/>
  <c r="AH74"/>
  <c r="V85"/>
  <c r="W85"/>
  <c r="AH75"/>
  <c r="V86"/>
  <c r="W86"/>
  <c r="AH76"/>
  <c r="V87"/>
  <c r="W87"/>
  <c r="AH77"/>
  <c r="V88"/>
  <c r="W88"/>
  <c r="AH78"/>
  <c r="V89"/>
  <c r="W89"/>
  <c r="AH79"/>
  <c r="V90"/>
  <c r="W90"/>
  <c r="AH80"/>
  <c r="V91"/>
  <c r="W91"/>
  <c r="AH81"/>
  <c r="V92"/>
  <c r="W92"/>
  <c r="AH82"/>
  <c r="V93"/>
  <c r="W93"/>
  <c r="AH83"/>
  <c r="V94"/>
  <c r="W94"/>
  <c r="AH84"/>
  <c r="V95"/>
  <c r="W95"/>
  <c r="AH85"/>
  <c r="V96"/>
  <c r="W96"/>
  <c r="AH86"/>
  <c r="V97"/>
  <c r="W97"/>
  <c r="AH87"/>
  <c r="V98"/>
  <c r="W98"/>
  <c r="AH88"/>
  <c r="V99"/>
  <c r="W99"/>
  <c r="AH89"/>
  <c r="V100"/>
  <c r="W100"/>
  <c r="AH90"/>
  <c r="V101"/>
  <c r="W101"/>
  <c r="AH91"/>
  <c r="V102"/>
  <c r="W102"/>
  <c r="AH92"/>
  <c r="V103"/>
  <c r="W103"/>
  <c r="AH93"/>
  <c r="V104"/>
  <c r="W104"/>
  <c r="AH94"/>
  <c r="V105"/>
  <c r="W105"/>
  <c r="AH95"/>
  <c r="V106"/>
  <c r="W106"/>
  <c r="AH96"/>
  <c r="V107"/>
  <c r="W107"/>
  <c r="AH97"/>
  <c r="V108"/>
  <c r="W108"/>
  <c r="AH98"/>
  <c r="V109"/>
  <c r="W109"/>
  <c r="AH99"/>
  <c r="V110"/>
  <c r="W110"/>
  <c r="AH100"/>
  <c r="V111"/>
  <c r="W111"/>
  <c r="AH101"/>
  <c r="V112"/>
  <c r="W112"/>
  <c r="AH102"/>
  <c r="V113"/>
  <c r="W113"/>
  <c r="AH103"/>
  <c r="V114"/>
  <c r="W114"/>
  <c r="AH104"/>
  <c r="V115"/>
  <c r="W115"/>
  <c r="AH105"/>
  <c r="V116"/>
  <c r="W116"/>
  <c r="AH106"/>
  <c r="V117"/>
  <c r="W117"/>
  <c r="AH107"/>
  <c r="V118"/>
  <c r="W118"/>
  <c r="AH108"/>
  <c r="V119"/>
  <c r="W119"/>
  <c r="AH109"/>
  <c r="V120"/>
  <c r="W120"/>
  <c r="AH110"/>
  <c r="V121"/>
  <c r="W121"/>
  <c r="AH111"/>
  <c r="V122"/>
  <c r="W122"/>
  <c r="AH112"/>
  <c r="V123"/>
  <c r="W123"/>
  <c r="V124"/>
  <c r="W124"/>
  <c r="V125"/>
  <c r="W125"/>
  <c r="V126"/>
  <c r="W126"/>
  <c r="V127"/>
  <c r="W127"/>
  <c r="V128"/>
  <c r="W128"/>
  <c r="V129"/>
  <c r="W129"/>
  <c r="V130"/>
  <c r="W130"/>
  <c r="V131"/>
  <c r="W131"/>
  <c r="R133"/>
  <c r="R132"/>
  <c r="V132"/>
  <c r="W132"/>
  <c r="AH122"/>
  <c r="V133"/>
  <c r="W133"/>
  <c r="AH123"/>
  <c r="R134"/>
  <c r="V134"/>
  <c r="W134"/>
  <c r="AH124"/>
  <c r="R135"/>
  <c r="V135"/>
  <c r="W135"/>
  <c r="AH125"/>
  <c r="R136"/>
  <c r="V136"/>
  <c r="W136"/>
  <c r="AH126"/>
  <c r="V137"/>
  <c r="W137"/>
  <c r="AH127"/>
  <c r="V138"/>
  <c r="W138"/>
  <c r="AH128"/>
  <c r="V139"/>
  <c r="W139"/>
  <c r="AH129"/>
  <c r="V140"/>
  <c r="W140"/>
  <c r="AH130"/>
  <c r="V141"/>
  <c r="W141"/>
  <c r="AH131"/>
  <c r="R142"/>
  <c r="V142"/>
  <c r="W142"/>
  <c r="AH132"/>
  <c r="V143"/>
  <c r="W143"/>
  <c r="AH133"/>
  <c r="V144"/>
  <c r="W144"/>
  <c r="AH134"/>
  <c r="V145"/>
  <c r="W145"/>
  <c r="AH135"/>
  <c r="R146"/>
  <c r="V146"/>
  <c r="W146"/>
  <c r="AH136"/>
  <c r="V147"/>
  <c r="W147"/>
  <c r="AH137"/>
  <c r="V148"/>
  <c r="W148"/>
  <c r="AH138"/>
  <c r="R149"/>
  <c r="V149"/>
  <c r="W149"/>
  <c r="AH139"/>
  <c r="V150"/>
  <c r="W150"/>
  <c r="AH140"/>
  <c r="V151"/>
  <c r="W151"/>
  <c r="AH141"/>
  <c r="V152"/>
  <c r="W152"/>
  <c r="AH142"/>
  <c r="V153"/>
  <c r="W153"/>
  <c r="AH143"/>
  <c r="V154"/>
  <c r="W154"/>
  <c r="AH144"/>
  <c r="V155"/>
  <c r="W155"/>
  <c r="AH145"/>
  <c r="V156"/>
  <c r="W156"/>
  <c r="AH146"/>
  <c r="V157"/>
  <c r="W157"/>
  <c r="AH147"/>
  <c r="R158"/>
  <c r="V158"/>
  <c r="W158"/>
  <c r="AH148"/>
  <c r="V159"/>
  <c r="W159"/>
  <c r="AH149"/>
  <c r="V160"/>
  <c r="W160"/>
  <c r="AH150"/>
  <c r="V161"/>
  <c r="W161"/>
  <c r="AH151"/>
  <c r="V162"/>
  <c r="W162"/>
  <c r="AH152"/>
  <c r="R163"/>
  <c r="V163"/>
  <c r="W163"/>
  <c r="AH153"/>
  <c r="V164"/>
  <c r="W164"/>
  <c r="AH154"/>
  <c r="V165"/>
  <c r="W165"/>
  <c r="AH155"/>
  <c r="V166"/>
  <c r="W166"/>
  <c r="AH156"/>
  <c r="V167"/>
  <c r="W167"/>
  <c r="AH157"/>
  <c r="V168"/>
  <c r="W168"/>
  <c r="AH158"/>
  <c r="V169"/>
  <c r="W169"/>
  <c r="AH159"/>
  <c r="V170"/>
  <c r="W170"/>
  <c r="AH160"/>
  <c r="V171"/>
  <c r="W171"/>
  <c r="AH161"/>
  <c r="V172"/>
  <c r="W172"/>
  <c r="AH162"/>
  <c r="V173"/>
  <c r="W173"/>
  <c r="AH163"/>
  <c r="V174"/>
  <c r="W174"/>
  <c r="AH164"/>
  <c r="V175"/>
  <c r="W175"/>
  <c r="AH165"/>
  <c r="R176"/>
  <c r="V176"/>
  <c r="W176"/>
  <c r="AH166"/>
  <c r="R177"/>
  <c r="V177"/>
  <c r="W177"/>
  <c r="AH167"/>
  <c r="V178"/>
  <c r="W178"/>
  <c r="AH168"/>
  <c r="V179"/>
  <c r="W179"/>
  <c r="AH169"/>
  <c r="V180"/>
  <c r="W180"/>
  <c r="AH170"/>
  <c r="V181"/>
  <c r="W181"/>
  <c r="AH171"/>
  <c r="R182"/>
  <c r="V182"/>
  <c r="W182"/>
  <c r="AH172"/>
  <c r="V183"/>
  <c r="W183"/>
  <c r="AH173"/>
  <c r="V184"/>
  <c r="W184"/>
  <c r="AH174"/>
  <c r="R185"/>
  <c r="V185"/>
  <c r="W185"/>
  <c r="AH175"/>
  <c r="V186"/>
  <c r="W186"/>
  <c r="AH176"/>
  <c r="V187"/>
  <c r="W187"/>
  <c r="AH177"/>
  <c r="V188"/>
  <c r="W188"/>
  <c r="AH178"/>
  <c r="V189"/>
  <c r="W189"/>
  <c r="AH179"/>
  <c r="V190"/>
  <c r="W190"/>
  <c r="AH180"/>
  <c r="V191"/>
  <c r="W191"/>
  <c r="AH181"/>
  <c r="V192"/>
  <c r="W192"/>
  <c r="AH182"/>
  <c r="V193"/>
  <c r="W193"/>
  <c r="AH183"/>
  <c r="V194"/>
  <c r="W194"/>
  <c r="AH184"/>
  <c r="V195"/>
  <c r="W195"/>
  <c r="AH185"/>
  <c r="V196"/>
  <c r="W196"/>
  <c r="AH186"/>
  <c r="V197"/>
  <c r="W197"/>
  <c r="AH187"/>
  <c r="V198"/>
  <c r="W198"/>
  <c r="AH188"/>
  <c r="V199"/>
  <c r="W199"/>
  <c r="AH189"/>
  <c r="V200"/>
  <c r="W200"/>
  <c r="AH190"/>
  <c r="V201"/>
  <c r="W201"/>
  <c r="AH191"/>
  <c r="V202"/>
  <c r="W202"/>
  <c r="AH192"/>
  <c r="R203"/>
  <c r="V203"/>
  <c r="W203"/>
  <c r="AH193"/>
  <c r="V204"/>
  <c r="W204"/>
  <c r="AH194"/>
  <c r="V205"/>
  <c r="W205"/>
  <c r="AH195"/>
  <c r="V206"/>
  <c r="W206"/>
  <c r="AH196"/>
  <c r="V207"/>
  <c r="W207"/>
  <c r="AH197"/>
  <c r="V208"/>
  <c r="W208"/>
  <c r="AH198"/>
  <c r="V209"/>
  <c r="W209"/>
  <c r="AH199"/>
  <c r="V210"/>
  <c r="W210"/>
  <c r="AH200"/>
  <c r="V211"/>
  <c r="W211"/>
  <c r="AH201"/>
  <c r="V212"/>
  <c r="W212"/>
  <c r="AH202"/>
  <c r="V213"/>
  <c r="W213"/>
  <c r="AH203"/>
  <c r="V214"/>
  <c r="W214"/>
  <c r="AH204"/>
  <c r="V215"/>
  <c r="W215"/>
  <c r="AH205"/>
  <c r="V216"/>
  <c r="W216"/>
  <c r="AH206"/>
  <c r="V217"/>
  <c r="W217"/>
  <c r="AH207"/>
  <c r="V218"/>
  <c r="W218"/>
  <c r="AH208"/>
  <c r="V219"/>
  <c r="W219"/>
  <c r="AH209"/>
  <c r="V220"/>
  <c r="W220"/>
  <c r="AH210"/>
  <c r="V221"/>
  <c r="W221"/>
  <c r="AH211"/>
  <c r="V222"/>
  <c r="W222"/>
  <c r="AH212"/>
  <c r="V223"/>
  <c r="W223"/>
  <c r="AH213"/>
  <c r="V224"/>
  <c r="W224"/>
  <c r="AH214"/>
  <c r="V225"/>
  <c r="W225"/>
  <c r="AH215"/>
  <c r="V226"/>
  <c r="W226"/>
  <c r="AH216"/>
  <c r="V227"/>
  <c r="W227"/>
  <c r="AH217"/>
  <c r="V228"/>
  <c r="W228"/>
  <c r="AH218"/>
  <c r="V229"/>
  <c r="W229"/>
  <c r="AH219"/>
  <c r="V230"/>
  <c r="W230"/>
  <c r="AH220"/>
  <c r="V231"/>
  <c r="W231"/>
  <c r="AH221"/>
  <c r="V232"/>
  <c r="W232"/>
  <c r="AH222"/>
  <c r="V233"/>
  <c r="W233"/>
  <c r="AH223"/>
  <c r="V234"/>
  <c r="W234"/>
  <c r="AH224"/>
  <c r="V235"/>
  <c r="W235"/>
  <c r="AH225"/>
  <c r="V236"/>
  <c r="W236"/>
  <c r="AH226"/>
  <c r="V237"/>
  <c r="W237"/>
  <c r="AH227"/>
  <c r="V238"/>
  <c r="W238"/>
  <c r="AH228"/>
  <c r="V239"/>
  <c r="W239"/>
  <c r="AH229"/>
  <c r="V240"/>
  <c r="W240"/>
  <c r="AH230"/>
  <c r="V241"/>
  <c r="W241"/>
  <c r="AH231"/>
  <c r="V242"/>
  <c r="W242"/>
  <c r="AH232"/>
  <c r="V243"/>
  <c r="W243"/>
  <c r="AH233"/>
  <c r="V244"/>
  <c r="W244"/>
  <c r="AH234"/>
  <c r="V245"/>
  <c r="W245"/>
  <c r="AH235"/>
  <c r="V246"/>
  <c r="W246"/>
  <c r="AH236"/>
  <c r="V247"/>
  <c r="W247"/>
  <c r="AH237"/>
  <c r="V248"/>
  <c r="W248"/>
  <c r="AH238"/>
  <c r="R249"/>
  <c r="V249"/>
  <c r="W249"/>
  <c r="AH239"/>
  <c r="V250"/>
  <c r="W250"/>
  <c r="AH240"/>
  <c r="V251"/>
  <c r="W251"/>
  <c r="AH241"/>
  <c r="V252"/>
  <c r="W252"/>
  <c r="AH242"/>
  <c r="V253"/>
  <c r="W253"/>
  <c r="AH243"/>
  <c r="V254"/>
  <c r="W254"/>
  <c r="AH244"/>
  <c r="V255"/>
  <c r="W255"/>
  <c r="AH245"/>
  <c r="V256"/>
  <c r="W256"/>
  <c r="AH246"/>
  <c r="V257"/>
  <c r="W257"/>
  <c r="AH247"/>
  <c r="V258"/>
  <c r="W258"/>
  <c r="AH248"/>
  <c r="V259"/>
  <c r="W259"/>
  <c r="AH249"/>
  <c r="V260"/>
  <c r="W260"/>
  <c r="AH250"/>
  <c r="V261"/>
  <c r="W261"/>
  <c r="AH251"/>
  <c r="V262"/>
  <c r="W262"/>
  <c r="AH252"/>
  <c r="V263"/>
  <c r="W263"/>
  <c r="AH253"/>
  <c r="V264"/>
  <c r="W264"/>
  <c r="AH254"/>
  <c r="V265"/>
  <c r="W265"/>
  <c r="AH255"/>
  <c r="V266"/>
  <c r="W266"/>
  <c r="AH256"/>
  <c r="V267"/>
  <c r="W267"/>
  <c r="AH257"/>
  <c r="V268"/>
  <c r="W268"/>
  <c r="AH258"/>
  <c r="V269"/>
  <c r="W269"/>
  <c r="AH259"/>
  <c r="V270"/>
  <c r="W270"/>
  <c r="AH260"/>
  <c r="V271"/>
  <c r="W271"/>
  <c r="AH261"/>
  <c r="V272"/>
  <c r="W272"/>
  <c r="AH262"/>
  <c r="V273"/>
  <c r="W273"/>
  <c r="AH263"/>
  <c r="V274"/>
  <c r="W274"/>
  <c r="AH264"/>
  <c r="V275"/>
  <c r="W275"/>
  <c r="AH265"/>
  <c r="V276"/>
  <c r="W276"/>
  <c r="AH266"/>
  <c r="V277"/>
  <c r="W277"/>
  <c r="AH267"/>
  <c r="V278"/>
  <c r="W278"/>
  <c r="AH268"/>
  <c r="V279"/>
  <c r="W279"/>
  <c r="AH269"/>
  <c r="V280"/>
  <c r="W280"/>
  <c r="AH270"/>
  <c r="V281"/>
  <c r="W281"/>
  <c r="AH271"/>
  <c r="V282"/>
  <c r="W282"/>
  <c r="AH272"/>
  <c r="V283"/>
  <c r="W283"/>
  <c r="AH273"/>
  <c r="V284"/>
  <c r="W284"/>
  <c r="AH274"/>
  <c r="R285"/>
  <c r="V285"/>
  <c r="W285"/>
  <c r="AH275"/>
  <c r="V286"/>
  <c r="W286"/>
  <c r="AH276"/>
  <c r="V287"/>
  <c r="W287"/>
  <c r="AH277"/>
  <c r="V288"/>
  <c r="W288"/>
  <c r="AH278"/>
  <c r="V289"/>
  <c r="W289"/>
  <c r="AH279"/>
  <c r="V290"/>
  <c r="W290"/>
  <c r="AH280"/>
  <c r="V291"/>
  <c r="W291"/>
  <c r="AH281"/>
  <c r="V292"/>
  <c r="W292"/>
  <c r="AH282"/>
  <c r="V293"/>
  <c r="W293"/>
  <c r="AH283"/>
  <c r="V294"/>
  <c r="W294"/>
  <c r="AH284"/>
  <c r="V295"/>
  <c r="W295"/>
  <c r="AH285"/>
  <c r="V296"/>
  <c r="W296"/>
  <c r="AH286"/>
  <c r="V297"/>
  <c r="W297"/>
  <c r="AH287"/>
  <c r="V298"/>
  <c r="W298"/>
  <c r="AH288"/>
  <c r="V299"/>
  <c r="W299"/>
  <c r="AH289"/>
  <c r="V300"/>
  <c r="W300"/>
  <c r="AH290"/>
  <c r="V301"/>
  <c r="W301"/>
  <c r="AH291"/>
  <c r="V302"/>
  <c r="W302"/>
  <c r="AH292"/>
  <c r="V303"/>
  <c r="W303"/>
  <c r="AH293"/>
  <c r="V304"/>
  <c r="W304"/>
  <c r="AH294"/>
  <c r="V305"/>
  <c r="W305"/>
  <c r="AH295"/>
  <c r="V306"/>
  <c r="W306"/>
  <c r="AH296"/>
  <c r="V307"/>
  <c r="W307"/>
  <c r="AH297"/>
  <c r="V308"/>
  <c r="W308"/>
  <c r="AH298"/>
  <c r="V309"/>
  <c r="W309"/>
  <c r="AH299"/>
  <c r="V310"/>
  <c r="W310"/>
  <c r="AH300"/>
  <c r="V311"/>
  <c r="W311"/>
  <c r="AH301"/>
  <c r="V312"/>
  <c r="W312"/>
  <c r="AH302"/>
  <c r="V313"/>
  <c r="W313"/>
  <c r="AH303"/>
  <c r="V314"/>
  <c r="W314"/>
  <c r="AH304"/>
  <c r="V315"/>
  <c r="W315"/>
  <c r="AH305"/>
  <c r="V316"/>
  <c r="W316"/>
  <c r="AH306"/>
  <c r="V317"/>
  <c r="W317"/>
  <c r="AH307"/>
  <c r="V318"/>
  <c r="W318"/>
  <c r="AH308"/>
  <c r="V319"/>
  <c r="W319"/>
  <c r="AH309"/>
  <c r="V320"/>
  <c r="W320"/>
  <c r="AH310"/>
  <c r="V321"/>
  <c r="W321"/>
  <c r="AH311"/>
  <c r="V322"/>
  <c r="W322"/>
  <c r="AH312"/>
  <c r="V323"/>
  <c r="W323"/>
  <c r="AH313"/>
  <c r="V324"/>
  <c r="W324"/>
  <c r="AH314"/>
  <c r="V325"/>
  <c r="W325"/>
  <c r="AH315"/>
  <c r="V326"/>
  <c r="W326"/>
  <c r="AH316"/>
  <c r="V327"/>
  <c r="W327"/>
  <c r="AH317"/>
  <c r="V328"/>
  <c r="W328"/>
  <c r="AH318"/>
  <c r="V329"/>
  <c r="W329"/>
  <c r="AH319"/>
  <c r="V330"/>
  <c r="W330"/>
  <c r="AH320"/>
  <c r="V331"/>
  <c r="W331"/>
  <c r="AH321"/>
  <c r="V332"/>
  <c r="W332"/>
  <c r="AH322"/>
  <c r="V333"/>
  <c r="W333"/>
  <c r="AH323"/>
  <c r="V334"/>
  <c r="W334"/>
  <c r="AH324"/>
  <c r="V335"/>
  <c r="W335"/>
  <c r="AH325"/>
  <c r="V336"/>
  <c r="W336"/>
  <c r="AH326"/>
  <c r="V337"/>
  <c r="W337"/>
  <c r="AH327"/>
  <c r="V338"/>
  <c r="W338"/>
  <c r="AH328"/>
  <c r="V339"/>
  <c r="W339"/>
  <c r="AH329"/>
  <c r="V340"/>
  <c r="W340"/>
  <c r="AH330"/>
  <c r="V341"/>
  <c r="W341"/>
  <c r="AH331"/>
  <c r="V342"/>
  <c r="W342"/>
  <c r="AH332"/>
  <c r="V343"/>
  <c r="W343"/>
  <c r="AH333"/>
  <c r="V344"/>
  <c r="W344"/>
  <c r="AH334"/>
  <c r="V345"/>
  <c r="W345"/>
  <c r="AH335"/>
  <c r="V346"/>
  <c r="W346"/>
  <c r="AH336"/>
  <c r="V347"/>
  <c r="W347"/>
  <c r="AH337"/>
  <c r="V348"/>
  <c r="W348"/>
  <c r="AH338"/>
  <c r="V349"/>
  <c r="W349"/>
  <c r="AH339"/>
  <c r="V350"/>
  <c r="W350"/>
  <c r="AH340"/>
  <c r="V351"/>
  <c r="W351"/>
  <c r="AH341"/>
  <c r="V352"/>
  <c r="W352"/>
  <c r="AH342"/>
  <c r="V353"/>
  <c r="W353"/>
  <c r="AH343"/>
  <c r="V354"/>
  <c r="W354"/>
  <c r="AH344"/>
  <c r="V355"/>
  <c r="W355"/>
  <c r="AH345"/>
  <c r="V356"/>
  <c r="W356"/>
  <c r="AH346"/>
  <c r="V357"/>
  <c r="W357"/>
  <c r="AH347"/>
  <c r="V358"/>
  <c r="W358"/>
  <c r="AH348"/>
  <c r="V359"/>
  <c r="W359"/>
  <c r="AH349"/>
  <c r="V360"/>
  <c r="W360"/>
  <c r="AH350"/>
  <c r="V361"/>
  <c r="W361"/>
  <c r="AH351"/>
  <c r="V362"/>
  <c r="W362"/>
  <c r="AH352"/>
  <c r="V363"/>
  <c r="W363"/>
  <c r="AH353"/>
  <c r="V364"/>
  <c r="W364"/>
  <c r="AH354"/>
  <c r="V365"/>
  <c r="W365"/>
  <c r="AH355"/>
  <c r="V366"/>
  <c r="W366"/>
  <c r="AH356"/>
  <c r="V367"/>
  <c r="W367"/>
  <c r="AH357"/>
  <c r="V368"/>
  <c r="W368"/>
  <c r="AH358"/>
  <c r="V369"/>
  <c r="W369"/>
  <c r="AH359"/>
  <c r="V370"/>
  <c r="W370"/>
  <c r="AH360"/>
  <c r="V371"/>
  <c r="W371"/>
  <c r="AH361"/>
  <c r="V372"/>
  <c r="W372"/>
  <c r="AH362"/>
  <c r="V373"/>
  <c r="W373"/>
  <c r="AH363"/>
  <c r="V374"/>
  <c r="W374"/>
  <c r="AH364"/>
  <c r="V375"/>
  <c r="W375"/>
  <c r="AH365"/>
  <c r="V376"/>
  <c r="W376"/>
  <c r="AH366"/>
  <c r="V377"/>
  <c r="W377"/>
  <c r="AH367"/>
  <c r="V378"/>
  <c r="W378"/>
  <c r="AH368"/>
  <c r="V379"/>
  <c r="W379"/>
  <c r="AH369"/>
  <c r="V380"/>
  <c r="W380"/>
  <c r="AH370"/>
  <c r="V381"/>
  <c r="W381"/>
  <c r="AH371"/>
  <c r="V382"/>
  <c r="W382"/>
  <c r="AH372"/>
  <c r="V383"/>
  <c r="W383"/>
  <c r="AH373"/>
  <c r="V384"/>
  <c r="W384"/>
  <c r="AH374"/>
  <c r="V385"/>
  <c r="W385"/>
  <c r="AH375"/>
  <c r="V386"/>
  <c r="W386"/>
  <c r="AH376"/>
  <c r="V387"/>
  <c r="W387"/>
  <c r="AH377"/>
  <c r="V388"/>
  <c r="W388"/>
  <c r="AH378"/>
  <c r="V389"/>
  <c r="W389"/>
  <c r="AH379"/>
  <c r="V390"/>
  <c r="W390"/>
  <c r="AH380"/>
  <c r="V391"/>
  <c r="W391"/>
  <c r="AH381"/>
  <c r="V392"/>
  <c r="W392"/>
  <c r="AH382"/>
  <c r="V393"/>
  <c r="W393"/>
  <c r="AH383"/>
  <c r="V394"/>
  <c r="W394"/>
  <c r="AH384"/>
  <c r="V395"/>
  <c r="W395"/>
  <c r="AH385"/>
  <c r="V396"/>
  <c r="W396"/>
  <c r="AH386"/>
  <c r="V397"/>
  <c r="W397"/>
  <c r="AH387"/>
  <c r="V398"/>
  <c r="W398"/>
  <c r="AH388"/>
  <c r="V399"/>
  <c r="W399"/>
  <c r="AH389"/>
  <c r="V400"/>
  <c r="W400"/>
  <c r="AH390"/>
  <c r="V401"/>
  <c r="W401"/>
  <c r="AH391"/>
  <c r="V402"/>
  <c r="W402"/>
  <c r="AH392"/>
  <c r="V403"/>
  <c r="W403"/>
  <c r="AH393"/>
  <c r="V404"/>
  <c r="W404"/>
  <c r="AH394"/>
  <c r="V405"/>
  <c r="W405"/>
  <c r="AH395"/>
  <c r="V406"/>
  <c r="W406"/>
  <c r="AH396"/>
  <c r="V407"/>
  <c r="W407"/>
  <c r="AH397"/>
  <c r="V408"/>
  <c r="W408"/>
  <c r="AH398"/>
  <c r="V409"/>
  <c r="W409"/>
  <c r="AH399"/>
  <c r="V410"/>
  <c r="W410"/>
  <c r="AH400"/>
  <c r="V411"/>
  <c r="W411"/>
  <c r="AH401"/>
  <c r="V412"/>
  <c r="W412"/>
  <c r="AH402"/>
  <c r="V413"/>
  <c r="W413"/>
  <c r="AH403"/>
  <c r="V414"/>
  <c r="W414"/>
  <c r="AH404"/>
  <c r="V415"/>
  <c r="W415"/>
  <c r="AH405"/>
  <c r="V416"/>
  <c r="W416"/>
  <c r="AH406"/>
  <c r="V417"/>
  <c r="W417"/>
  <c r="AH407"/>
  <c r="V418"/>
  <c r="W418"/>
  <c r="AH408"/>
  <c r="V419"/>
  <c r="W419"/>
  <c r="AH409"/>
  <c r="V420"/>
  <c r="W420"/>
  <c r="AH410"/>
  <c r="V421"/>
  <c r="W421"/>
  <c r="AH411"/>
  <c r="V422"/>
  <c r="W422"/>
  <c r="AH412"/>
  <c r="V423"/>
  <c r="W423"/>
  <c r="AH413"/>
  <c r="V424"/>
  <c r="W424"/>
  <c r="AH414"/>
  <c r="V425"/>
  <c r="W425"/>
  <c r="AH415"/>
  <c r="V426"/>
  <c r="W426"/>
  <c r="AH416"/>
  <c r="N427"/>
  <c r="R427"/>
  <c r="V427"/>
  <c r="W427"/>
  <c r="AH417"/>
  <c r="N428"/>
  <c r="R428"/>
  <c r="V428"/>
  <c r="W428"/>
  <c r="AH418"/>
  <c r="R429"/>
  <c r="V429"/>
  <c r="W429"/>
  <c r="AH419"/>
  <c r="R430"/>
  <c r="V430"/>
  <c r="W430"/>
  <c r="AH420"/>
  <c r="R431"/>
  <c r="V431"/>
  <c r="W431"/>
  <c r="AH421"/>
  <c r="R432"/>
  <c r="V432"/>
  <c r="W432"/>
  <c r="AH422"/>
  <c r="R433"/>
  <c r="V433"/>
  <c r="W433"/>
  <c r="AH423"/>
  <c r="V434"/>
  <c r="W434"/>
  <c r="AH424"/>
  <c r="R435"/>
  <c r="V435"/>
  <c r="W435"/>
  <c r="AH425"/>
  <c r="R436"/>
  <c r="V436"/>
  <c r="W436"/>
  <c r="AH426"/>
  <c r="R437"/>
  <c r="V437"/>
  <c r="W437"/>
  <c r="AH427"/>
  <c r="R438"/>
  <c r="V438"/>
  <c r="W438"/>
  <c r="AH428"/>
  <c r="R439"/>
  <c r="V439"/>
  <c r="W439"/>
  <c r="AH429"/>
  <c r="R440"/>
  <c r="V440"/>
  <c r="W440"/>
  <c r="AH430"/>
  <c r="R441"/>
  <c r="V441"/>
  <c r="W441"/>
  <c r="AH431"/>
  <c r="R442"/>
  <c r="V442"/>
  <c r="W442"/>
  <c r="AH432"/>
  <c r="R443"/>
  <c r="V443"/>
  <c r="W443"/>
  <c r="AH433"/>
  <c r="R444"/>
  <c r="V444"/>
  <c r="W444"/>
  <c r="AH434"/>
  <c r="R445"/>
  <c r="V445"/>
  <c r="W445"/>
  <c r="AH435"/>
  <c r="V446"/>
  <c r="W446"/>
  <c r="AH436"/>
  <c r="V447"/>
  <c r="W447"/>
  <c r="AH437"/>
  <c r="V448"/>
  <c r="W448"/>
  <c r="AH438"/>
  <c r="V449"/>
  <c r="W449"/>
  <c r="AH439"/>
  <c r="V450"/>
  <c r="W450"/>
  <c r="AH440"/>
  <c r="V451"/>
  <c r="W451"/>
  <c r="AH441"/>
  <c r="V452"/>
  <c r="W452"/>
  <c r="AH442"/>
  <c r="V453"/>
  <c r="W453"/>
  <c r="AH443"/>
  <c r="V454"/>
  <c r="W454"/>
  <c r="AH444"/>
  <c r="V455"/>
  <c r="W455"/>
  <c r="AH445"/>
  <c r="V456"/>
  <c r="F456"/>
  <c r="W456"/>
  <c r="AH446"/>
  <c r="V457"/>
  <c r="W457"/>
  <c r="AH447"/>
  <c r="V458"/>
  <c r="W458"/>
  <c r="AH448"/>
  <c r="V459"/>
  <c r="W459"/>
  <c r="AH449"/>
  <c r="V460"/>
  <c r="W460"/>
  <c r="AH450"/>
  <c r="V461"/>
  <c r="W461"/>
  <c r="AH451"/>
  <c r="V462"/>
  <c r="W462"/>
  <c r="AH452"/>
  <c r="V463"/>
  <c r="W463"/>
  <c r="AH453"/>
  <c r="V464"/>
  <c r="F464"/>
  <c r="W464"/>
  <c r="AH454"/>
  <c r="W465"/>
  <c r="AH455"/>
  <c r="W466"/>
  <c r="AH456"/>
  <c r="W467"/>
  <c r="AH457"/>
  <c r="W468"/>
  <c r="AH458"/>
  <c r="W469"/>
  <c r="AH459"/>
  <c r="W470"/>
  <c r="AH460"/>
  <c r="W471"/>
  <c r="AH461"/>
  <c r="W472"/>
  <c r="AH462"/>
  <c r="V473"/>
  <c r="W473"/>
  <c r="AH463"/>
  <c r="V474"/>
  <c r="W474"/>
  <c r="AH464"/>
  <c r="V475"/>
  <c r="W475"/>
  <c r="AH465"/>
  <c r="V476"/>
  <c r="W476"/>
  <c r="AH466"/>
  <c r="V477"/>
  <c r="F477"/>
  <c r="W477"/>
  <c r="AH467"/>
  <c r="V478"/>
  <c r="W478"/>
  <c r="AH468"/>
  <c r="V479"/>
  <c r="W479"/>
  <c r="AH469"/>
  <c r="V480"/>
  <c r="F480"/>
  <c r="W480"/>
  <c r="AH470"/>
  <c r="W481"/>
  <c r="AH471"/>
  <c r="W482"/>
  <c r="AH472"/>
  <c r="W483"/>
  <c r="AH473"/>
  <c r="W484"/>
  <c r="AH474"/>
  <c r="W485"/>
  <c r="AH475"/>
  <c r="W486"/>
  <c r="AH476"/>
  <c r="W487"/>
  <c r="AH477"/>
  <c r="W488"/>
  <c r="AH478"/>
  <c r="W489"/>
  <c r="AH479"/>
  <c r="W490"/>
  <c r="AH480"/>
  <c r="V491"/>
  <c r="W491"/>
  <c r="AH481"/>
  <c r="V492"/>
  <c r="W492"/>
  <c r="AH482"/>
  <c r="V493"/>
  <c r="W493"/>
  <c r="AH483"/>
  <c r="V494"/>
  <c r="W494"/>
  <c r="AH484"/>
  <c r="V495"/>
  <c r="W495"/>
  <c r="AH485"/>
  <c r="V496"/>
  <c r="W496"/>
  <c r="AH486"/>
  <c r="V497"/>
  <c r="W497"/>
  <c r="AH487"/>
  <c r="V498"/>
  <c r="W498"/>
  <c r="AH488"/>
  <c r="V499"/>
  <c r="W499"/>
  <c r="AH489"/>
  <c r="V500"/>
  <c r="W500"/>
  <c r="AH490"/>
  <c r="V501"/>
  <c r="W501"/>
  <c r="AH491"/>
  <c r="V502"/>
  <c r="W502"/>
  <c r="AH492"/>
  <c r="V503"/>
  <c r="W503"/>
  <c r="AH493"/>
  <c r="V504"/>
  <c r="W504"/>
  <c r="AH494"/>
  <c r="V505"/>
  <c r="W505"/>
  <c r="AH495"/>
  <c r="W506"/>
  <c r="AH496"/>
  <c r="F507"/>
  <c r="W507"/>
  <c r="AH497"/>
  <c r="W508"/>
  <c r="AH498"/>
  <c r="W509"/>
  <c r="AH499"/>
  <c r="W510"/>
  <c r="AH500"/>
  <c r="W511"/>
  <c r="AH501"/>
  <c r="W512"/>
  <c r="AH502"/>
  <c r="W513"/>
  <c r="AH503"/>
  <c r="W514"/>
  <c r="AH504"/>
  <c r="W515"/>
  <c r="AH505"/>
  <c r="W516"/>
  <c r="AH506"/>
  <c r="W517"/>
  <c r="AH507"/>
  <c r="W518"/>
  <c r="AH508"/>
  <c r="W519"/>
  <c r="AH509"/>
  <c r="W520"/>
  <c r="AH510"/>
  <c r="W521"/>
  <c r="AH511"/>
  <c r="W522"/>
  <c r="AH512"/>
  <c r="V523"/>
  <c r="W523"/>
  <c r="AH513"/>
  <c r="V524"/>
  <c r="W524"/>
  <c r="AH514"/>
  <c r="V525"/>
  <c r="W525"/>
  <c r="AH515"/>
  <c r="V526"/>
  <c r="W526"/>
  <c r="AH516"/>
  <c r="V527"/>
  <c r="W527"/>
  <c r="AH517"/>
  <c r="V528"/>
  <c r="W528"/>
  <c r="AH518"/>
  <c r="V529"/>
  <c r="W529"/>
  <c r="AH519"/>
  <c r="V530"/>
  <c r="W530"/>
  <c r="AH520"/>
  <c r="V531"/>
  <c r="W531"/>
  <c r="AH521"/>
  <c r="V532"/>
  <c r="W532"/>
  <c r="AH522"/>
  <c r="V533"/>
  <c r="W533"/>
  <c r="AH523"/>
  <c r="V534"/>
  <c r="W534"/>
  <c r="AH524"/>
  <c r="V535"/>
  <c r="W535"/>
  <c r="AH525"/>
  <c r="V536"/>
  <c r="W536"/>
  <c r="AH526"/>
  <c r="V537"/>
  <c r="W537"/>
  <c r="AH527"/>
  <c r="V538"/>
  <c r="W538"/>
  <c r="AH528"/>
  <c r="V539"/>
  <c r="W539"/>
  <c r="AH529"/>
  <c r="V540"/>
  <c r="W540"/>
  <c r="AH530"/>
  <c r="V541"/>
  <c r="W541"/>
  <c r="AH531"/>
  <c r="V542"/>
  <c r="W542"/>
  <c r="AH532"/>
  <c r="V543"/>
  <c r="W543"/>
  <c r="AH533"/>
  <c r="V544"/>
  <c r="W544"/>
  <c r="AH534"/>
  <c r="V545"/>
  <c r="W545"/>
  <c r="AH535"/>
  <c r="V546"/>
  <c r="W546"/>
  <c r="AH536"/>
  <c r="V547"/>
  <c r="W547"/>
  <c r="AH537"/>
  <c r="V548"/>
  <c r="W548"/>
  <c r="AH538"/>
  <c r="V549"/>
  <c r="W549"/>
  <c r="AH539"/>
  <c r="V550"/>
  <c r="W550"/>
  <c r="AH540"/>
  <c r="V551"/>
  <c r="W551"/>
  <c r="AH541"/>
  <c r="V552"/>
  <c r="W552"/>
  <c r="AH542"/>
  <c r="V553"/>
  <c r="W553"/>
  <c r="AH543"/>
  <c r="V554"/>
  <c r="W554"/>
  <c r="AH544"/>
  <c r="V555"/>
  <c r="W555"/>
  <c r="AH545"/>
  <c r="V556"/>
  <c r="W556"/>
  <c r="AH546"/>
  <c r="V557"/>
  <c r="W557"/>
  <c r="AH547"/>
  <c r="V558"/>
  <c r="W558"/>
  <c r="AH548"/>
  <c r="V559"/>
  <c r="W559"/>
  <c r="AH549"/>
  <c r="V560"/>
  <c r="W560"/>
  <c r="AH550"/>
  <c r="V561"/>
  <c r="W561"/>
  <c r="AH551"/>
  <c r="V562"/>
  <c r="W562"/>
  <c r="AH552"/>
  <c r="V563"/>
  <c r="W563"/>
  <c r="AH553"/>
  <c r="V564"/>
  <c r="W564"/>
  <c r="AH554"/>
  <c r="V565"/>
  <c r="W565"/>
  <c r="AH555"/>
  <c r="V566"/>
  <c r="W566"/>
  <c r="AH556"/>
  <c r="V567"/>
  <c r="W567"/>
  <c r="AH557"/>
  <c r="V568"/>
  <c r="W568"/>
  <c r="AH558"/>
  <c r="V569"/>
  <c r="W569"/>
  <c r="AH559"/>
  <c r="V570"/>
  <c r="W570"/>
  <c r="AH560"/>
  <c r="V571"/>
  <c r="W571"/>
  <c r="AH561"/>
  <c r="V572"/>
  <c r="W572"/>
  <c r="AH562"/>
  <c r="V573"/>
  <c r="W573"/>
  <c r="AH563"/>
  <c r="V574"/>
  <c r="W574"/>
  <c r="AH564"/>
  <c r="V575"/>
  <c r="W575"/>
  <c r="AH565"/>
  <c r="V576"/>
  <c r="W576"/>
  <c r="AH566"/>
  <c r="V577"/>
  <c r="W577"/>
  <c r="AH567"/>
  <c r="V578"/>
  <c r="W578"/>
  <c r="AH568"/>
  <c r="V579"/>
  <c r="W579"/>
  <c r="AH569"/>
  <c r="V580"/>
  <c r="W580"/>
  <c r="AH570"/>
  <c r="V581"/>
  <c r="F581"/>
  <c r="W581"/>
  <c r="AH571"/>
  <c r="AH572"/>
  <c r="AH573"/>
  <c r="AH574"/>
  <c r="AH575"/>
  <c r="AH576"/>
  <c r="AH577"/>
  <c r="AH578"/>
  <c r="AH579"/>
  <c r="AH580"/>
  <c r="AH581"/>
  <c r="AH582"/>
  <c r="AH583"/>
  <c r="AH584"/>
  <c r="AH585"/>
  <c r="AH586"/>
  <c r="AH587"/>
  <c r="AH588"/>
  <c r="W51"/>
  <c r="AH61"/>
  <c r="W5"/>
  <c r="AG5"/>
  <c r="W6"/>
  <c r="AG6"/>
  <c r="W7"/>
  <c r="AG7"/>
  <c r="W8"/>
  <c r="AG8"/>
  <c r="W9"/>
  <c r="AG9"/>
  <c r="W10"/>
  <c r="AG10"/>
  <c r="W11"/>
  <c r="AG11"/>
  <c r="W12"/>
  <c r="AG12"/>
  <c r="W13"/>
  <c r="AG13"/>
  <c r="W14"/>
  <c r="AG14"/>
  <c r="W15"/>
  <c r="AG15"/>
  <c r="W16"/>
  <c r="AG16"/>
  <c r="W17"/>
  <c r="AG17"/>
  <c r="W18"/>
  <c r="AG18"/>
  <c r="W19"/>
  <c r="AG19"/>
  <c r="W20"/>
  <c r="AG20"/>
  <c r="W21"/>
  <c r="AG21"/>
  <c r="W22"/>
  <c r="AG22"/>
  <c r="W23"/>
  <c r="AG23"/>
  <c r="W24"/>
  <c r="AG24"/>
  <c r="W25"/>
  <c r="AG25"/>
  <c r="W26"/>
  <c r="AG26"/>
  <c r="W27"/>
  <c r="AG27"/>
  <c r="W28"/>
  <c r="AG28"/>
  <c r="W29"/>
  <c r="AG29"/>
  <c r="W30"/>
  <c r="AG30"/>
  <c r="W31"/>
  <c r="AG31"/>
  <c r="W32"/>
  <c r="AG32"/>
  <c r="W33"/>
  <c r="AG33"/>
  <c r="W34"/>
  <c r="AG34"/>
  <c r="W35"/>
  <c r="AG35"/>
  <c r="W36"/>
  <c r="AG36"/>
  <c r="W37"/>
  <c r="AG37"/>
  <c r="W38"/>
  <c r="AG38"/>
  <c r="W39"/>
  <c r="AG39"/>
  <c r="W40"/>
  <c r="AG40"/>
  <c r="W41"/>
  <c r="AG41"/>
  <c r="W42"/>
  <c r="AG42"/>
  <c r="W43"/>
  <c r="AG43"/>
  <c r="W44"/>
  <c r="AG44"/>
  <c r="W45"/>
  <c r="AG45"/>
  <c r="W46"/>
  <c r="AG46"/>
  <c r="W47"/>
  <c r="AG47"/>
  <c r="W48"/>
  <c r="AG48"/>
  <c r="W49"/>
  <c r="AG49"/>
  <c r="W50"/>
  <c r="AG50"/>
  <c r="AG51"/>
  <c r="AG52"/>
  <c r="AG53"/>
  <c r="AG54"/>
  <c r="AG55"/>
  <c r="AG56"/>
  <c r="AG57"/>
  <c r="AG58"/>
  <c r="AG59"/>
  <c r="AG60"/>
  <c r="AG61"/>
  <c r="AG62"/>
  <c r="AG63"/>
  <c r="AG64"/>
  <c r="AG65"/>
  <c r="AG66"/>
  <c r="AG67"/>
  <c r="AG68"/>
  <c r="AG69"/>
  <c r="AG70"/>
  <c r="AG71"/>
  <c r="AG72"/>
  <c r="AG73"/>
  <c r="AG74"/>
  <c r="AG75"/>
  <c r="AG76"/>
  <c r="AG77"/>
  <c r="AG78"/>
  <c r="AG79"/>
  <c r="AG80"/>
  <c r="AG81"/>
  <c r="AG82"/>
  <c r="AG83"/>
  <c r="AG84"/>
  <c r="AG85"/>
  <c r="AG86"/>
  <c r="AG87"/>
  <c r="AG88"/>
  <c r="AG89"/>
  <c r="AG90"/>
  <c r="AG91"/>
  <c r="AG92"/>
  <c r="AG93"/>
  <c r="AG94"/>
  <c r="AG95"/>
  <c r="AG96"/>
  <c r="AG97"/>
  <c r="AG98"/>
  <c r="AG99"/>
  <c r="AG100"/>
  <c r="AG101"/>
  <c r="AG102"/>
  <c r="AG103"/>
  <c r="AG104"/>
  <c r="AG105"/>
  <c r="AG106"/>
  <c r="AG107"/>
  <c r="AG108"/>
  <c r="AG109"/>
  <c r="AG110"/>
  <c r="AG111"/>
  <c r="AG112"/>
  <c r="AG113"/>
  <c r="AG114"/>
  <c r="AG115"/>
  <c r="AG116"/>
  <c r="AG117"/>
  <c r="AG118"/>
  <c r="AG119"/>
  <c r="AG120"/>
  <c r="AG121"/>
  <c r="AG122"/>
  <c r="AG123"/>
  <c r="AG124"/>
  <c r="AG125"/>
  <c r="AG126"/>
  <c r="AG127"/>
  <c r="AG128"/>
  <c r="AG129"/>
  <c r="AG130"/>
  <c r="AG131"/>
  <c r="AG132"/>
  <c r="AG133"/>
  <c r="AG134"/>
  <c r="AG135"/>
  <c r="AG136"/>
  <c r="AG137"/>
  <c r="AG138"/>
  <c r="AG139"/>
  <c r="AG140"/>
  <c r="AG141"/>
  <c r="AG142"/>
  <c r="AG143"/>
  <c r="AG144"/>
  <c r="AG145"/>
  <c r="AG146"/>
  <c r="AG147"/>
  <c r="AG148"/>
  <c r="AG149"/>
  <c r="AG150"/>
  <c r="AG151"/>
  <c r="AG152"/>
  <c r="AG153"/>
  <c r="AG154"/>
  <c r="AG155"/>
  <c r="AG156"/>
  <c r="AG157"/>
  <c r="AG158"/>
  <c r="AG159"/>
  <c r="AG160"/>
  <c r="AG161"/>
  <c r="AG162"/>
  <c r="AG163"/>
  <c r="AG164"/>
  <c r="AG165"/>
  <c r="AG166"/>
  <c r="AG167"/>
  <c r="AG168"/>
  <c r="AG169"/>
  <c r="AG170"/>
  <c r="AG171"/>
  <c r="AG172"/>
  <c r="AG173"/>
  <c r="AG174"/>
  <c r="AG175"/>
  <c r="AG176"/>
  <c r="AG177"/>
  <c r="AG178"/>
  <c r="AG179"/>
  <c r="AG180"/>
  <c r="AG181"/>
  <c r="AG182"/>
  <c r="AG183"/>
  <c r="AG184"/>
  <c r="AG185"/>
  <c r="AG186"/>
  <c r="AG187"/>
  <c r="AG188"/>
  <c r="AG189"/>
  <c r="AG190"/>
  <c r="AG191"/>
  <c r="AG192"/>
  <c r="AG193"/>
  <c r="AG194"/>
  <c r="AG195"/>
  <c r="AG196"/>
  <c r="AG197"/>
  <c r="AG198"/>
  <c r="AG199"/>
  <c r="AG200"/>
  <c r="AG201"/>
  <c r="AG202"/>
  <c r="AG203"/>
  <c r="AG204"/>
  <c r="AG205"/>
  <c r="AG206"/>
  <c r="AG207"/>
  <c r="AG208"/>
  <c r="AG209"/>
  <c r="AG210"/>
  <c r="AG211"/>
  <c r="AG212"/>
  <c r="AG213"/>
  <c r="AG214"/>
  <c r="AG215"/>
  <c r="AG216"/>
  <c r="AG217"/>
  <c r="AG218"/>
  <c r="AG219"/>
  <c r="AG220"/>
  <c r="AG221"/>
  <c r="AG222"/>
  <c r="AG223"/>
  <c r="AG224"/>
  <c r="AG225"/>
  <c r="AG226"/>
  <c r="AG227"/>
  <c r="AG228"/>
  <c r="AG229"/>
  <c r="AG230"/>
  <c r="AG231"/>
  <c r="AG232"/>
  <c r="AG233"/>
  <c r="AG234"/>
  <c r="AG235"/>
  <c r="AG236"/>
  <c r="AG237"/>
  <c r="AG238"/>
  <c r="AG239"/>
  <c r="AG240"/>
  <c r="AG241"/>
  <c r="AG242"/>
  <c r="AG243"/>
  <c r="AG244"/>
  <c r="AG245"/>
  <c r="AG246"/>
  <c r="AG247"/>
  <c r="AG248"/>
  <c r="AG249"/>
  <c r="AG250"/>
  <c r="AG251"/>
  <c r="AG252"/>
  <c r="AG253"/>
  <c r="AG254"/>
  <c r="AG255"/>
  <c r="AG256"/>
  <c r="AG257"/>
  <c r="AG258"/>
  <c r="AG259"/>
  <c r="AG260"/>
  <c r="AG261"/>
  <c r="AG262"/>
  <c r="AG263"/>
  <c r="AG264"/>
  <c r="AG265"/>
  <c r="AG266"/>
  <c r="AG267"/>
  <c r="AG268"/>
  <c r="AG269"/>
  <c r="AG270"/>
  <c r="AG271"/>
  <c r="AG272"/>
  <c r="AG273"/>
  <c r="AG274"/>
  <c r="AG275"/>
  <c r="AG276"/>
  <c r="AG277"/>
  <c r="AG278"/>
  <c r="AG279"/>
  <c r="AG280"/>
  <c r="AG281"/>
  <c r="AG282"/>
  <c r="AG283"/>
  <c r="AG284"/>
  <c r="AG285"/>
  <c r="AG286"/>
  <c r="AG287"/>
  <c r="AG288"/>
  <c r="AG289"/>
  <c r="AG290"/>
  <c r="AG291"/>
  <c r="AG292"/>
  <c r="AG293"/>
  <c r="AG294"/>
  <c r="AG295"/>
  <c r="AG296"/>
  <c r="AG297"/>
  <c r="AG298"/>
  <c r="AG299"/>
  <c r="AG300"/>
  <c r="AG301"/>
  <c r="AG302"/>
  <c r="AG303"/>
  <c r="AG304"/>
  <c r="AG305"/>
  <c r="AG306"/>
  <c r="AG307"/>
  <c r="AG308"/>
  <c r="AG309"/>
  <c r="AG310"/>
  <c r="AG311"/>
  <c r="AG312"/>
  <c r="AG313"/>
  <c r="AG314"/>
  <c r="AG315"/>
  <c r="AG316"/>
  <c r="AG317"/>
  <c r="AG318"/>
  <c r="AG319"/>
  <c r="AG320"/>
  <c r="AG321"/>
  <c r="AG322"/>
  <c r="AG323"/>
  <c r="AG324"/>
  <c r="AG325"/>
  <c r="AG326"/>
  <c r="AG327"/>
  <c r="AG328"/>
  <c r="AG329"/>
  <c r="AG330"/>
  <c r="AG331"/>
  <c r="AG332"/>
  <c r="AG333"/>
  <c r="AG334"/>
  <c r="AG335"/>
  <c r="AG336"/>
  <c r="AG337"/>
  <c r="AG338"/>
  <c r="AG339"/>
  <c r="AG340"/>
  <c r="AG341"/>
  <c r="AG342"/>
  <c r="AG343"/>
  <c r="AG344"/>
  <c r="AG345"/>
  <c r="AG346"/>
  <c r="AG347"/>
  <c r="AG348"/>
  <c r="AG349"/>
  <c r="AG350"/>
  <c r="AG351"/>
  <c r="AG352"/>
  <c r="AG353"/>
  <c r="AG354"/>
  <c r="AG355"/>
  <c r="AG356"/>
  <c r="AG357"/>
  <c r="AG358"/>
  <c r="AG359"/>
  <c r="AG360"/>
  <c r="AG361"/>
  <c r="AG362"/>
  <c r="AG363"/>
  <c r="AG364"/>
  <c r="AG365"/>
  <c r="AG366"/>
  <c r="AG367"/>
  <c r="AG368"/>
  <c r="AG369"/>
  <c r="AG370"/>
  <c r="AG371"/>
  <c r="AG372"/>
  <c r="AG373"/>
  <c r="AG374"/>
  <c r="AG375"/>
  <c r="AG376"/>
  <c r="AG377"/>
  <c r="AG378"/>
  <c r="AG379"/>
  <c r="AG380"/>
  <c r="AG381"/>
  <c r="AG382"/>
  <c r="AG383"/>
  <c r="AG384"/>
  <c r="AG385"/>
  <c r="AG386"/>
  <c r="AG387"/>
  <c r="AG388"/>
  <c r="AG389"/>
  <c r="AG390"/>
  <c r="AG391"/>
  <c r="AG392"/>
  <c r="AG393"/>
  <c r="AG394"/>
  <c r="AG395"/>
  <c r="AG396"/>
  <c r="AG397"/>
  <c r="AG398"/>
  <c r="AG399"/>
  <c r="AG400"/>
  <c r="AG401"/>
  <c r="AG402"/>
  <c r="AG403"/>
  <c r="AG404"/>
  <c r="AG405"/>
  <c r="AG406"/>
  <c r="AG407"/>
  <c r="AG408"/>
  <c r="AG409"/>
  <c r="AG410"/>
  <c r="AG411"/>
  <c r="AG412"/>
  <c r="AG413"/>
  <c r="AG414"/>
  <c r="AG415"/>
  <c r="AG416"/>
  <c r="AG417"/>
  <c r="AG418"/>
  <c r="AG419"/>
  <c r="AG420"/>
  <c r="AG421"/>
  <c r="AG422"/>
  <c r="AG423"/>
  <c r="AG424"/>
  <c r="AG425"/>
  <c r="AG426"/>
  <c r="AG427"/>
  <c r="AG428"/>
  <c r="AG429"/>
  <c r="AG430"/>
  <c r="AG431"/>
  <c r="AG432"/>
  <c r="AG433"/>
  <c r="AG434"/>
  <c r="AG435"/>
  <c r="AG436"/>
  <c r="AG437"/>
  <c r="AG438"/>
  <c r="AG439"/>
  <c r="AG440"/>
  <c r="AG441"/>
  <c r="AG442"/>
  <c r="AG443"/>
  <c r="AG444"/>
  <c r="AG445"/>
  <c r="AG446"/>
  <c r="AG447"/>
  <c r="AG448"/>
  <c r="AG449"/>
  <c r="AG450"/>
  <c r="AG451"/>
  <c r="AG452"/>
  <c r="AG453"/>
  <c r="AG454"/>
  <c r="AG455"/>
  <c r="AG456"/>
  <c r="AG457"/>
  <c r="AG458"/>
  <c r="AG459"/>
  <c r="AG460"/>
  <c r="AG461"/>
  <c r="AG462"/>
  <c r="AG463"/>
  <c r="AG464"/>
  <c r="AG465"/>
  <c r="AG466"/>
  <c r="AG467"/>
  <c r="AG468"/>
  <c r="AG469"/>
  <c r="AG470"/>
  <c r="AG471"/>
  <c r="AG472"/>
  <c r="AG473"/>
  <c r="AG474"/>
  <c r="AG475"/>
  <c r="AG476"/>
  <c r="AG477"/>
  <c r="AG478"/>
  <c r="AG479"/>
  <c r="AG480"/>
  <c r="AG481"/>
  <c r="AG482"/>
  <c r="AG483"/>
  <c r="AG484"/>
  <c r="AG485"/>
  <c r="AG486"/>
  <c r="AG487"/>
  <c r="AG488"/>
  <c r="AG489"/>
  <c r="AG490"/>
  <c r="AG491"/>
  <c r="AG492"/>
  <c r="AG493"/>
  <c r="AG494"/>
  <c r="AG495"/>
  <c r="AG496"/>
  <c r="AG497"/>
  <c r="AG498"/>
  <c r="AG499"/>
  <c r="AG500"/>
  <c r="AG501"/>
  <c r="AG502"/>
  <c r="AG503"/>
  <c r="AG504"/>
  <c r="AG505"/>
  <c r="AG506"/>
  <c r="AG507"/>
  <c r="AG508"/>
  <c r="AG509"/>
  <c r="AG510"/>
  <c r="AG511"/>
  <c r="AG512"/>
  <c r="AG513"/>
  <c r="AG514"/>
  <c r="AG515"/>
  <c r="AG516"/>
  <c r="AG517"/>
  <c r="AG518"/>
  <c r="AG519"/>
  <c r="AG520"/>
  <c r="AG521"/>
  <c r="AG522"/>
  <c r="AG523"/>
  <c r="AG524"/>
  <c r="AG525"/>
  <c r="AG526"/>
  <c r="AG527"/>
  <c r="AG528"/>
  <c r="AG529"/>
  <c r="AG530"/>
  <c r="AG531"/>
  <c r="AG532"/>
  <c r="AG533"/>
  <c r="AG534"/>
  <c r="AG535"/>
  <c r="AG536"/>
  <c r="AG537"/>
  <c r="AG538"/>
  <c r="AG539"/>
  <c r="AG540"/>
  <c r="AG541"/>
  <c r="AG542"/>
  <c r="AG543"/>
  <c r="AG544"/>
  <c r="AG545"/>
  <c r="AG546"/>
  <c r="AG547"/>
  <c r="AG548"/>
  <c r="AG549"/>
  <c r="AG550"/>
  <c r="AG551"/>
  <c r="AG552"/>
  <c r="AG553"/>
  <c r="AG554"/>
  <c r="AG555"/>
  <c r="AG556"/>
  <c r="AG557"/>
  <c r="AG558"/>
  <c r="AG559"/>
  <c r="AG560"/>
  <c r="AG561"/>
  <c r="AG562"/>
  <c r="AG563"/>
  <c r="AG564"/>
  <c r="AG565"/>
  <c r="AG566"/>
  <c r="AG567"/>
  <c r="AG568"/>
  <c r="AG569"/>
  <c r="AG570"/>
  <c r="AG571"/>
  <c r="AG572"/>
  <c r="AG573"/>
  <c r="AG574"/>
  <c r="AG575"/>
  <c r="AG576"/>
  <c r="AG577"/>
  <c r="AG578"/>
  <c r="AG579"/>
  <c r="AG580"/>
  <c r="W4"/>
  <c r="AG4"/>
  <c r="AE12"/>
  <c r="AE13"/>
  <c r="AE14"/>
  <c r="AE15"/>
  <c r="AE16"/>
  <c r="AE17"/>
  <c r="AE18"/>
  <c r="AE19"/>
  <c r="AE20"/>
  <c r="AE21"/>
  <c r="AE22"/>
  <c r="AE23"/>
  <c r="AE24"/>
  <c r="AE25"/>
  <c r="AE26"/>
  <c r="AE27"/>
  <c r="AE28"/>
  <c r="AE29"/>
  <c r="AE30"/>
  <c r="AE31"/>
  <c r="AE32"/>
  <c r="AF22"/>
  <c r="AE33"/>
  <c r="AF23"/>
  <c r="AE34"/>
  <c r="AF24"/>
  <c r="AE35"/>
  <c r="AF25"/>
  <c r="AE36"/>
  <c r="AF26"/>
  <c r="AE37"/>
  <c r="AF27"/>
  <c r="AE38"/>
  <c r="AF28"/>
  <c r="AE39"/>
  <c r="AF29"/>
  <c r="AE40"/>
  <c r="AF30"/>
  <c r="AE41"/>
  <c r="AF31"/>
  <c r="AE42"/>
  <c r="AF32"/>
  <c r="AE43"/>
  <c r="AF33"/>
  <c r="AE44"/>
  <c r="AF34"/>
  <c r="AE45"/>
  <c r="AF35"/>
  <c r="AE46"/>
  <c r="AF36"/>
  <c r="AE47"/>
  <c r="AF37"/>
  <c r="AE48"/>
  <c r="AF38"/>
  <c r="AE49"/>
  <c r="AF39"/>
  <c r="AE50"/>
  <c r="AF40"/>
  <c r="AE51"/>
  <c r="AF41"/>
  <c r="AE52"/>
  <c r="AF42"/>
  <c r="AE53"/>
  <c r="AF43"/>
  <c r="AE54"/>
  <c r="AF44"/>
  <c r="AE55"/>
  <c r="AF45"/>
  <c r="AE56"/>
  <c r="AF46"/>
  <c r="AE57"/>
  <c r="AF47"/>
  <c r="AE58"/>
  <c r="AF48"/>
  <c r="AE59"/>
  <c r="AF49"/>
  <c r="AE60"/>
  <c r="AF50"/>
  <c r="AE61"/>
  <c r="AF51"/>
  <c r="AE62"/>
  <c r="AF52"/>
  <c r="AE63"/>
  <c r="AF53"/>
  <c r="AE64"/>
  <c r="AF54"/>
  <c r="AE65"/>
  <c r="AF55"/>
  <c r="AE66"/>
  <c r="AF56"/>
  <c r="AE67"/>
  <c r="AF57"/>
  <c r="AE68"/>
  <c r="AF58"/>
  <c r="AE69"/>
  <c r="AF59"/>
  <c r="AE70"/>
  <c r="AF60"/>
  <c r="AE71"/>
  <c r="AF61"/>
  <c r="AE72"/>
  <c r="AF62"/>
  <c r="AE73"/>
  <c r="AF63"/>
  <c r="AE74"/>
  <c r="AF64"/>
  <c r="AE75"/>
  <c r="AF65"/>
  <c r="AE76"/>
  <c r="AF66"/>
  <c r="AE77"/>
  <c r="AF67"/>
  <c r="AE78"/>
  <c r="AF68"/>
  <c r="AE79"/>
  <c r="AF69"/>
  <c r="AE80"/>
  <c r="AF70"/>
  <c r="AE81"/>
  <c r="AF71"/>
  <c r="AE82"/>
  <c r="AF72"/>
  <c r="AE83"/>
  <c r="AF73"/>
  <c r="AE84"/>
  <c r="AF74"/>
  <c r="AE85"/>
  <c r="AF75"/>
  <c r="AE86"/>
  <c r="AF76"/>
  <c r="AE87"/>
  <c r="AF77"/>
  <c r="AE88"/>
  <c r="AF78"/>
  <c r="AE89"/>
  <c r="AF79"/>
  <c r="AE90"/>
  <c r="AF80"/>
  <c r="AE91"/>
  <c r="AF81"/>
  <c r="AE92"/>
  <c r="AF82"/>
  <c r="AE93"/>
  <c r="AF83"/>
  <c r="AE94"/>
  <c r="AF84"/>
  <c r="AE95"/>
  <c r="AF85"/>
  <c r="AE96"/>
  <c r="AF86"/>
  <c r="AE97"/>
  <c r="AF87"/>
  <c r="AE98"/>
  <c r="AF88"/>
  <c r="AE99"/>
  <c r="AF89"/>
  <c r="AE100"/>
  <c r="AF90"/>
  <c r="AE101"/>
  <c r="AF91"/>
  <c r="AE102"/>
  <c r="AF92"/>
  <c r="AE135"/>
  <c r="AE136"/>
  <c r="AE137"/>
  <c r="AE138"/>
  <c r="AE139"/>
  <c r="AE140"/>
  <c r="AE141"/>
  <c r="AE142"/>
  <c r="AE143"/>
  <c r="AE144"/>
  <c r="AE145"/>
  <c r="AE146"/>
  <c r="AE147"/>
  <c r="AE148"/>
  <c r="AE149"/>
  <c r="AE150"/>
  <c r="AE151"/>
  <c r="AE152"/>
  <c r="AE153"/>
  <c r="AE154"/>
  <c r="AE155"/>
  <c r="AF145"/>
  <c r="AE156"/>
  <c r="AF146"/>
  <c r="AE157"/>
  <c r="AF147"/>
  <c r="AE158"/>
  <c r="AF148"/>
  <c r="AE159"/>
  <c r="AF149"/>
  <c r="AE160"/>
  <c r="AF150"/>
  <c r="AE161"/>
  <c r="AF151"/>
  <c r="AE162"/>
  <c r="AF152"/>
  <c r="AE163"/>
  <c r="AF153"/>
  <c r="AE164"/>
  <c r="AF154"/>
  <c r="AE165"/>
  <c r="AF155"/>
  <c r="AE166"/>
  <c r="AF156"/>
  <c r="AE167"/>
  <c r="AF157"/>
  <c r="AE168"/>
  <c r="AF158"/>
  <c r="AE169"/>
  <c r="AF159"/>
  <c r="AE170"/>
  <c r="AF160"/>
  <c r="AE171"/>
  <c r="AF161"/>
  <c r="AE172"/>
  <c r="AF162"/>
  <c r="AE173"/>
  <c r="AF163"/>
  <c r="AE174"/>
  <c r="AF164"/>
  <c r="AE175"/>
  <c r="AF165"/>
  <c r="AE176"/>
  <c r="AF166"/>
  <c r="AE177"/>
  <c r="AF167"/>
  <c r="AE178"/>
  <c r="AF168"/>
  <c r="AE179"/>
  <c r="AF169"/>
  <c r="AE180"/>
  <c r="AF170"/>
  <c r="AE181"/>
  <c r="AF171"/>
  <c r="AE182"/>
  <c r="AF172"/>
  <c r="AE183"/>
  <c r="AF173"/>
  <c r="AE184"/>
  <c r="AF174"/>
  <c r="AE185"/>
  <c r="AF175"/>
  <c r="AE186"/>
  <c r="AF176"/>
  <c r="AE187"/>
  <c r="AF177"/>
  <c r="AE188"/>
  <c r="AF178"/>
  <c r="AE189"/>
  <c r="AF179"/>
  <c r="AE190"/>
  <c r="AF180"/>
  <c r="AE191"/>
  <c r="AF181"/>
  <c r="AE192"/>
  <c r="AF182"/>
  <c r="AE193"/>
  <c r="AF183"/>
  <c r="AE194"/>
  <c r="AF184"/>
  <c r="AE195"/>
  <c r="AF185"/>
  <c r="AE196"/>
  <c r="AF186"/>
  <c r="AE197"/>
  <c r="AF187"/>
  <c r="AE198"/>
  <c r="AF188"/>
  <c r="AE199"/>
  <c r="AF189"/>
  <c r="AE200"/>
  <c r="AF190"/>
  <c r="AE201"/>
  <c r="AF191"/>
  <c r="AE202"/>
  <c r="AF192"/>
  <c r="AE203"/>
  <c r="AF193"/>
  <c r="AE204"/>
  <c r="AF194"/>
  <c r="AE205"/>
  <c r="AF195"/>
  <c r="AE206"/>
  <c r="AF196"/>
  <c r="AE207"/>
  <c r="AF197"/>
  <c r="AE208"/>
  <c r="AF198"/>
  <c r="AE209"/>
  <c r="AF199"/>
  <c r="AE210"/>
  <c r="AF200"/>
  <c r="AE211"/>
  <c r="AF201"/>
  <c r="AE212"/>
  <c r="AF202"/>
  <c r="AE213"/>
  <c r="AF203"/>
  <c r="AE214"/>
  <c r="AF204"/>
  <c r="AE215"/>
  <c r="AF205"/>
  <c r="AE216"/>
  <c r="AF206"/>
  <c r="AE217"/>
  <c r="AF207"/>
  <c r="AE218"/>
  <c r="AF208"/>
  <c r="AE219"/>
  <c r="AF209"/>
  <c r="AE220"/>
  <c r="AF210"/>
  <c r="AE221"/>
  <c r="AF211"/>
  <c r="AE222"/>
  <c r="AF212"/>
  <c r="AE223"/>
  <c r="AF213"/>
  <c r="AE224"/>
  <c r="AF214"/>
  <c r="AE225"/>
  <c r="AF215"/>
  <c r="AE226"/>
  <c r="AF216"/>
  <c r="AE227"/>
  <c r="AF217"/>
  <c r="AE228"/>
  <c r="AF218"/>
  <c r="AE229"/>
  <c r="AF219"/>
  <c r="AE230"/>
  <c r="AF220"/>
  <c r="AE231"/>
  <c r="AF221"/>
  <c r="AE232"/>
  <c r="AF222"/>
  <c r="AE233"/>
  <c r="AF223"/>
  <c r="AE234"/>
  <c r="AF224"/>
  <c r="AE235"/>
  <c r="AF225"/>
  <c r="AE236"/>
  <c r="AF226"/>
  <c r="AE237"/>
  <c r="AF227"/>
  <c r="AE238"/>
  <c r="AF228"/>
  <c r="AE239"/>
  <c r="AF229"/>
  <c r="AE240"/>
  <c r="AF230"/>
  <c r="AE241"/>
  <c r="AF231"/>
  <c r="AE242"/>
  <c r="AF232"/>
  <c r="AE243"/>
  <c r="AF233"/>
  <c r="AE244"/>
  <c r="AF234"/>
  <c r="AE245"/>
  <c r="AF235"/>
  <c r="AE246"/>
  <c r="AF236"/>
  <c r="AE247"/>
  <c r="AF237"/>
  <c r="AE248"/>
  <c r="AF238"/>
  <c r="AE249"/>
  <c r="AF239"/>
  <c r="AE250"/>
  <c r="AF240"/>
  <c r="AE251"/>
  <c r="AF241"/>
  <c r="AE252"/>
  <c r="AF242"/>
  <c r="AE253"/>
  <c r="AF243"/>
  <c r="AE254"/>
  <c r="AF244"/>
  <c r="AE255"/>
  <c r="AF245"/>
  <c r="AE256"/>
  <c r="AF246"/>
  <c r="AE257"/>
  <c r="AF247"/>
  <c r="AE258"/>
  <c r="AF248"/>
  <c r="AE259"/>
  <c r="AF249"/>
  <c r="AE260"/>
  <c r="AF250"/>
  <c r="AE261"/>
  <c r="AF251"/>
  <c r="AE262"/>
  <c r="AF252"/>
  <c r="AE263"/>
  <c r="AF253"/>
  <c r="AE264"/>
  <c r="AF254"/>
  <c r="AE265"/>
  <c r="AF255"/>
  <c r="AE266"/>
  <c r="AF256"/>
  <c r="AE267"/>
  <c r="AF257"/>
  <c r="AE268"/>
  <c r="AF258"/>
  <c r="AE269"/>
  <c r="AF259"/>
  <c r="AE270"/>
  <c r="AF260"/>
  <c r="AE271"/>
  <c r="AF261"/>
  <c r="AE272"/>
  <c r="AF262"/>
  <c r="AE273"/>
  <c r="AF263"/>
  <c r="AE274"/>
  <c r="AF264"/>
  <c r="AE275"/>
  <c r="AF265"/>
  <c r="AE276"/>
  <c r="AF266"/>
  <c r="AE277"/>
  <c r="AF267"/>
  <c r="AE278"/>
  <c r="AF268"/>
  <c r="AE279"/>
  <c r="AF269"/>
  <c r="AE280"/>
  <c r="AF270"/>
  <c r="AE281"/>
  <c r="AF271"/>
  <c r="AE282"/>
  <c r="AF272"/>
  <c r="AE283"/>
  <c r="AF273"/>
  <c r="AE284"/>
  <c r="AF274"/>
  <c r="AE285"/>
  <c r="AF275"/>
  <c r="AE286"/>
  <c r="AF276"/>
  <c r="AE287"/>
  <c r="AF277"/>
  <c r="AE288"/>
  <c r="AF278"/>
  <c r="AE289"/>
  <c r="AF279"/>
  <c r="AE290"/>
  <c r="AF280"/>
  <c r="AE291"/>
  <c r="AF281"/>
  <c r="AE292"/>
  <c r="AF282"/>
  <c r="AE293"/>
  <c r="AF283"/>
  <c r="AE294"/>
  <c r="AF284"/>
  <c r="AE295"/>
  <c r="AF285"/>
  <c r="AE296"/>
  <c r="AF286"/>
  <c r="AE297"/>
  <c r="AF287"/>
  <c r="AE298"/>
  <c r="AF288"/>
  <c r="AE299"/>
  <c r="AF289"/>
  <c r="AE300"/>
  <c r="AF290"/>
  <c r="AE301"/>
  <c r="AF291"/>
  <c r="AE302"/>
  <c r="AF292"/>
  <c r="AE303"/>
  <c r="AF293"/>
  <c r="AE304"/>
  <c r="AF294"/>
  <c r="AE305"/>
  <c r="AF295"/>
  <c r="AE306"/>
  <c r="AF296"/>
  <c r="AE307"/>
  <c r="AF297"/>
  <c r="AE308"/>
  <c r="AF298"/>
  <c r="AE309"/>
  <c r="AF299"/>
  <c r="AE310"/>
  <c r="AF300"/>
  <c r="AE311"/>
  <c r="AF301"/>
  <c r="AE312"/>
  <c r="AF302"/>
  <c r="AE313"/>
  <c r="AF303"/>
  <c r="AE314"/>
  <c r="AF304"/>
  <c r="AE315"/>
  <c r="AF305"/>
  <c r="AE316"/>
  <c r="AF306"/>
  <c r="AE317"/>
  <c r="AF307"/>
  <c r="AE318"/>
  <c r="AF308"/>
  <c r="AE319"/>
  <c r="AF309"/>
  <c r="AE320"/>
  <c r="AF310"/>
  <c r="AE321"/>
  <c r="AF311"/>
  <c r="AE322"/>
  <c r="AF312"/>
  <c r="AE323"/>
  <c r="AF313"/>
  <c r="AE324"/>
  <c r="AF314"/>
  <c r="AE325"/>
  <c r="AF315"/>
  <c r="AE326"/>
  <c r="AF316"/>
  <c r="AE327"/>
  <c r="AF317"/>
  <c r="AE328"/>
  <c r="AF318"/>
  <c r="AE329"/>
  <c r="AF319"/>
  <c r="AE330"/>
  <c r="AF320"/>
  <c r="AE331"/>
  <c r="AF321"/>
  <c r="AE332"/>
  <c r="AF322"/>
  <c r="AE333"/>
  <c r="AF323"/>
  <c r="AE334"/>
  <c r="AF324"/>
  <c r="AE335"/>
  <c r="AF325"/>
  <c r="AE336"/>
  <c r="AF326"/>
  <c r="AE337"/>
  <c r="AF327"/>
  <c r="AE338"/>
  <c r="AF328"/>
  <c r="AE339"/>
  <c r="AF329"/>
  <c r="AE340"/>
  <c r="AF330"/>
  <c r="AE341"/>
  <c r="AF331"/>
  <c r="AE342"/>
  <c r="AF332"/>
  <c r="AE343"/>
  <c r="AF333"/>
  <c r="AE344"/>
  <c r="AF334"/>
  <c r="AE345"/>
  <c r="AF335"/>
  <c r="AE346"/>
  <c r="AF336"/>
  <c r="AE347"/>
  <c r="AF337"/>
  <c r="AE348"/>
  <c r="AF338"/>
  <c r="AE349"/>
  <c r="AF339"/>
  <c r="AE350"/>
  <c r="AF340"/>
  <c r="AE351"/>
  <c r="AF341"/>
  <c r="AE352"/>
  <c r="AF342"/>
  <c r="AE353"/>
  <c r="AF343"/>
  <c r="AE354"/>
  <c r="AF344"/>
  <c r="AE355"/>
  <c r="AF345"/>
  <c r="AE356"/>
  <c r="AF346"/>
  <c r="AE357"/>
  <c r="AF347"/>
  <c r="AE358"/>
  <c r="AF348"/>
  <c r="AE359"/>
  <c r="AF349"/>
  <c r="AE360"/>
  <c r="AF350"/>
  <c r="AE361"/>
  <c r="AF351"/>
  <c r="AE362"/>
  <c r="AF352"/>
  <c r="AE363"/>
  <c r="AF353"/>
  <c r="AE364"/>
  <c r="AF354"/>
  <c r="AE365"/>
  <c r="AF355"/>
  <c r="AE366"/>
  <c r="AF356"/>
  <c r="AE367"/>
  <c r="AF357"/>
  <c r="AE368"/>
  <c r="AF358"/>
  <c r="AE369"/>
  <c r="AF359"/>
  <c r="AE370"/>
  <c r="AF360"/>
  <c r="AE371"/>
  <c r="AF361"/>
  <c r="AE372"/>
  <c r="AF362"/>
  <c r="AE373"/>
  <c r="AF363"/>
  <c r="AE374"/>
  <c r="AF364"/>
  <c r="AE375"/>
  <c r="AF365"/>
  <c r="AE376"/>
  <c r="AF366"/>
  <c r="AE377"/>
  <c r="AF367"/>
  <c r="AE378"/>
  <c r="AF368"/>
  <c r="AE379"/>
  <c r="AF369"/>
  <c r="AE380"/>
  <c r="AF370"/>
  <c r="AE381"/>
  <c r="AF371"/>
  <c r="AE382"/>
  <c r="AF372"/>
  <c r="AE383"/>
  <c r="AF373"/>
  <c r="AE384"/>
  <c r="AF374"/>
  <c r="AE385"/>
  <c r="AF375"/>
  <c r="AE386"/>
  <c r="AF376"/>
  <c r="AE387"/>
  <c r="AF377"/>
  <c r="AE388"/>
  <c r="AF378"/>
  <c r="AE389"/>
  <c r="AF379"/>
  <c r="AE390"/>
  <c r="AF380"/>
  <c r="AE391"/>
  <c r="AF381"/>
  <c r="AE392"/>
  <c r="AF382"/>
  <c r="AE393"/>
  <c r="AF383"/>
  <c r="AE394"/>
  <c r="AF384"/>
  <c r="AE395"/>
  <c r="AF385"/>
  <c r="AE396"/>
  <c r="AF386"/>
  <c r="AE397"/>
  <c r="AF387"/>
  <c r="AE398"/>
  <c r="AF388"/>
  <c r="AE399"/>
  <c r="AF389"/>
  <c r="AE400"/>
  <c r="AF390"/>
  <c r="AE401"/>
  <c r="AF391"/>
  <c r="AE402"/>
  <c r="AF392"/>
  <c r="AE403"/>
  <c r="AF393"/>
  <c r="AE404"/>
  <c r="AF394"/>
  <c r="AE405"/>
  <c r="AF395"/>
  <c r="AE406"/>
  <c r="AF396"/>
  <c r="AE407"/>
  <c r="AF397"/>
  <c r="AE408"/>
  <c r="AF398"/>
  <c r="AE409"/>
  <c r="AF399"/>
  <c r="AE410"/>
  <c r="AF400"/>
  <c r="AE411"/>
  <c r="AF401"/>
  <c r="AE412"/>
  <c r="AF402"/>
  <c r="AE413"/>
  <c r="AF403"/>
  <c r="AE414"/>
  <c r="AF404"/>
  <c r="AE415"/>
  <c r="AF405"/>
  <c r="AE416"/>
  <c r="AF406"/>
  <c r="AE417"/>
  <c r="AF407"/>
  <c r="AE418"/>
  <c r="AF408"/>
  <c r="AE419"/>
  <c r="AF409"/>
  <c r="AE420"/>
  <c r="AF410"/>
  <c r="AE421"/>
  <c r="AF411"/>
  <c r="AE422"/>
  <c r="AF412"/>
  <c r="AE423"/>
  <c r="AF413"/>
  <c r="AE424"/>
  <c r="AF414"/>
  <c r="AE425"/>
  <c r="AF415"/>
  <c r="AE426"/>
  <c r="AF416"/>
  <c r="AE427"/>
  <c r="AF417"/>
  <c r="AE428"/>
  <c r="AF418"/>
  <c r="AE429"/>
  <c r="AF419"/>
  <c r="AE430"/>
  <c r="AF420"/>
  <c r="AE431"/>
  <c r="AF421"/>
  <c r="AE432"/>
  <c r="AF422"/>
  <c r="AE433"/>
  <c r="AF423"/>
  <c r="AE434"/>
  <c r="AF424"/>
  <c r="AE435"/>
  <c r="AF425"/>
  <c r="AE436"/>
  <c r="AF426"/>
  <c r="AE437"/>
  <c r="AF427"/>
  <c r="AE438"/>
  <c r="AF428"/>
  <c r="AE439"/>
  <c r="AF429"/>
  <c r="AE440"/>
  <c r="AF430"/>
  <c r="AE441"/>
  <c r="AF431"/>
  <c r="AE442"/>
  <c r="AF432"/>
  <c r="AE443"/>
  <c r="AF433"/>
  <c r="AE444"/>
  <c r="AF434"/>
  <c r="AE445"/>
  <c r="AF435"/>
  <c r="AE446"/>
  <c r="AF436"/>
  <c r="AE447"/>
  <c r="AF437"/>
  <c r="AE448"/>
  <c r="AF438"/>
  <c r="AE449"/>
  <c r="AF439"/>
  <c r="AE450"/>
  <c r="AF440"/>
  <c r="AE451"/>
  <c r="AF441"/>
  <c r="AE452"/>
  <c r="AF442"/>
  <c r="AE453"/>
  <c r="AF443"/>
  <c r="AE454"/>
  <c r="AF444"/>
  <c r="AE455"/>
  <c r="AF445"/>
  <c r="AE456"/>
  <c r="AF446"/>
  <c r="AE457"/>
  <c r="AF447"/>
  <c r="AE458"/>
  <c r="AF448"/>
  <c r="AE459"/>
  <c r="AF449"/>
  <c r="AE460"/>
  <c r="AF450"/>
  <c r="AE461"/>
  <c r="AF451"/>
  <c r="AE462"/>
  <c r="AF452"/>
  <c r="AE463"/>
  <c r="AF453"/>
  <c r="AE464"/>
  <c r="AF454"/>
  <c r="AE465"/>
  <c r="AF455"/>
  <c r="AE466"/>
  <c r="AF456"/>
  <c r="AE467"/>
  <c r="AF457"/>
  <c r="AE468"/>
  <c r="AF458"/>
  <c r="AE469"/>
  <c r="AF459"/>
  <c r="AE470"/>
  <c r="AF460"/>
  <c r="AE471"/>
  <c r="AF461"/>
  <c r="AE472"/>
  <c r="AF462"/>
  <c r="AE473"/>
  <c r="AF463"/>
  <c r="AE474"/>
  <c r="AF464"/>
  <c r="AE475"/>
  <c r="AF465"/>
  <c r="AE476"/>
  <c r="AF466"/>
  <c r="AE477"/>
  <c r="AF467"/>
  <c r="AE478"/>
  <c r="AF468"/>
  <c r="AE479"/>
  <c r="AF469"/>
  <c r="AE480"/>
  <c r="AF470"/>
  <c r="AE481"/>
  <c r="AF471"/>
  <c r="AE482"/>
  <c r="AF472"/>
  <c r="AE483"/>
  <c r="AF473"/>
  <c r="AE484"/>
  <c r="AF474"/>
  <c r="AE485"/>
  <c r="AF475"/>
  <c r="AE486"/>
  <c r="AF476"/>
  <c r="AE487"/>
  <c r="AF477"/>
  <c r="AE488"/>
  <c r="AF478"/>
  <c r="AE489"/>
  <c r="AF479"/>
  <c r="AE490"/>
  <c r="AF480"/>
  <c r="AE491"/>
  <c r="AF481"/>
  <c r="AE492"/>
  <c r="AF482"/>
  <c r="AE493"/>
  <c r="AF483"/>
  <c r="AE494"/>
  <c r="AF484"/>
  <c r="AE495"/>
  <c r="AF485"/>
  <c r="AE496"/>
  <c r="AF486"/>
  <c r="AE497"/>
  <c r="AF487"/>
  <c r="AE498"/>
  <c r="AF488"/>
  <c r="AE499"/>
  <c r="AF489"/>
  <c r="AE500"/>
  <c r="AF490"/>
  <c r="AE501"/>
  <c r="AF491"/>
  <c r="AE502"/>
  <c r="AF492"/>
  <c r="AE503"/>
  <c r="AF493"/>
  <c r="AE504"/>
  <c r="AF494"/>
  <c r="AE505"/>
  <c r="AF495"/>
  <c r="AE506"/>
  <c r="AF496"/>
  <c r="AE507"/>
  <c r="AF497"/>
  <c r="AE508"/>
  <c r="AF498"/>
  <c r="AE509"/>
  <c r="AF499"/>
  <c r="AE510"/>
  <c r="AF500"/>
  <c r="AE511"/>
  <c r="AF501"/>
  <c r="AE512"/>
  <c r="AF502"/>
  <c r="AE513"/>
  <c r="AF503"/>
  <c r="AE514"/>
  <c r="AF504"/>
  <c r="AE515"/>
  <c r="AF505"/>
  <c r="AE516"/>
  <c r="AF506"/>
  <c r="AE517"/>
  <c r="AF507"/>
  <c r="AE518"/>
  <c r="AF508"/>
  <c r="AE519"/>
  <c r="AF509"/>
  <c r="AE520"/>
  <c r="AF510"/>
  <c r="AE521"/>
  <c r="AF511"/>
  <c r="AE522"/>
  <c r="AF512"/>
  <c r="AE523"/>
  <c r="AF513"/>
  <c r="AE524"/>
  <c r="AF514"/>
  <c r="AE525"/>
  <c r="AF515"/>
  <c r="AE526"/>
  <c r="AF516"/>
  <c r="AE527"/>
  <c r="AF517"/>
  <c r="AE528"/>
  <c r="AF518"/>
  <c r="AE529"/>
  <c r="AF519"/>
  <c r="AE530"/>
  <c r="AF520"/>
  <c r="AE531"/>
  <c r="AF521"/>
  <c r="AE532"/>
  <c r="AF522"/>
  <c r="AE533"/>
  <c r="AF523"/>
  <c r="AE534"/>
  <c r="AF524"/>
  <c r="AE535"/>
  <c r="AF525"/>
  <c r="AE536"/>
  <c r="AF526"/>
  <c r="AE537"/>
  <c r="AF527"/>
  <c r="AE538"/>
  <c r="AF528"/>
  <c r="AE539"/>
  <c r="AF529"/>
  <c r="AE540"/>
  <c r="AF530"/>
  <c r="AE541"/>
  <c r="AF531"/>
  <c r="AE542"/>
  <c r="AF532"/>
  <c r="AE543"/>
  <c r="AF533"/>
  <c r="AE544"/>
  <c r="AF534"/>
  <c r="AE545"/>
  <c r="AF535"/>
  <c r="AE546"/>
  <c r="AF536"/>
  <c r="AE547"/>
  <c r="AF537"/>
  <c r="AE548"/>
  <c r="AF538"/>
  <c r="AE549"/>
  <c r="AF539"/>
  <c r="AE550"/>
  <c r="AF540"/>
  <c r="AE551"/>
  <c r="AF541"/>
  <c r="AE552"/>
  <c r="AF542"/>
  <c r="AE553"/>
  <c r="AF543"/>
  <c r="AE554"/>
  <c r="AF544"/>
  <c r="AE555"/>
  <c r="AF545"/>
  <c r="AE556"/>
  <c r="AF546"/>
  <c r="AE557"/>
  <c r="AF547"/>
  <c r="AE558"/>
  <c r="AF548"/>
  <c r="AE559"/>
  <c r="AF549"/>
  <c r="AE560"/>
  <c r="AF550"/>
  <c r="AE561"/>
  <c r="AF551"/>
  <c r="AE562"/>
  <c r="AF552"/>
  <c r="AE563"/>
  <c r="AF553"/>
  <c r="AE564"/>
  <c r="AF554"/>
  <c r="AE565"/>
  <c r="AF555"/>
  <c r="AE566"/>
  <c r="AF556"/>
  <c r="AE567"/>
  <c r="AF557"/>
  <c r="AE568"/>
  <c r="AF558"/>
  <c r="AE569"/>
  <c r="AF559"/>
  <c r="AE570"/>
  <c r="AF560"/>
  <c r="AE571"/>
  <c r="AF561"/>
  <c r="AE572"/>
  <c r="AF562"/>
  <c r="AE573"/>
  <c r="AF563"/>
  <c r="AE574"/>
  <c r="AF564"/>
  <c r="AE575"/>
  <c r="AF565"/>
  <c r="AE576"/>
  <c r="AF566"/>
  <c r="AE577"/>
  <c r="AF567"/>
  <c r="AE578"/>
  <c r="AF568"/>
  <c r="AE579"/>
  <c r="AF569"/>
  <c r="AE580"/>
  <c r="AF570"/>
  <c r="AF571"/>
  <c r="AF572"/>
  <c r="AF573"/>
  <c r="AF574"/>
  <c r="AF575"/>
  <c r="AF576"/>
  <c r="AF577"/>
  <c r="AF578"/>
  <c r="AF579"/>
  <c r="AF580"/>
  <c r="AE6"/>
  <c r="AE7"/>
  <c r="AE8"/>
  <c r="AE9"/>
  <c r="AE10"/>
  <c r="AE11"/>
  <c r="AF16"/>
  <c r="AF17"/>
  <c r="AF18"/>
  <c r="AF19"/>
  <c r="AF20"/>
  <c r="AF21"/>
  <c r="AE4"/>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C372"/>
  <c r="AC437"/>
  <c r="AC438"/>
  <c r="AC439"/>
  <c r="AC440"/>
  <c r="AC441"/>
  <c r="AC442"/>
  <c r="AC443"/>
  <c r="AC444"/>
  <c r="AC445"/>
  <c r="AC446"/>
  <c r="AC447"/>
  <c r="AC448"/>
  <c r="AC449"/>
  <c r="AC450"/>
  <c r="AC451"/>
  <c r="AC452"/>
  <c r="AC453"/>
  <c r="AC454"/>
  <c r="AC455"/>
  <c r="AC456"/>
  <c r="AC457"/>
  <c r="AC458"/>
  <c r="AC459"/>
  <c r="AC460"/>
  <c r="AC461"/>
  <c r="AC462"/>
  <c r="AC463"/>
  <c r="AC436"/>
  <c r="AC426"/>
  <c r="AC427"/>
  <c r="AC428"/>
  <c r="AC429"/>
  <c r="AC430"/>
  <c r="AC431"/>
  <c r="AC432"/>
  <c r="AC433"/>
  <c r="AC434"/>
  <c r="AC435"/>
  <c r="AC347"/>
  <c r="AC348"/>
  <c r="AC349"/>
  <c r="AC350"/>
  <c r="AC351"/>
  <c r="AC352"/>
  <c r="AC353"/>
  <c r="AC354"/>
  <c r="AC355"/>
  <c r="AC356"/>
  <c r="AC357"/>
  <c r="AC358"/>
  <c r="AC359"/>
  <c r="AC360"/>
  <c r="AC361"/>
  <c r="AC362"/>
  <c r="AC363"/>
  <c r="AC364"/>
  <c r="AC365"/>
  <c r="AC366"/>
  <c r="AC367"/>
  <c r="AC368"/>
  <c r="AC369"/>
  <c r="AC370"/>
  <c r="AC371"/>
  <c r="AC373"/>
  <c r="AC374"/>
  <c r="AC375"/>
  <c r="AC376"/>
  <c r="AC377"/>
  <c r="AC378"/>
  <c r="AC379"/>
  <c r="AC380"/>
  <c r="AC381"/>
  <c r="AC382"/>
  <c r="AC383"/>
  <c r="AC384"/>
  <c r="AC385"/>
  <c r="AC386"/>
  <c r="AC387"/>
  <c r="AC388"/>
  <c r="AC389"/>
  <c r="AC390"/>
  <c r="AC391"/>
  <c r="AC392"/>
  <c r="AC393"/>
  <c r="AC394"/>
  <c r="AC395"/>
  <c r="AC396"/>
  <c r="AC397"/>
  <c r="AC398"/>
  <c r="AC399"/>
  <c r="AC400"/>
  <c r="AC401"/>
  <c r="AC402"/>
  <c r="AC403"/>
  <c r="AC404"/>
  <c r="AC405"/>
  <c r="AC406"/>
  <c r="AC407"/>
  <c r="AC408"/>
  <c r="AC409"/>
  <c r="AC410"/>
  <c r="AC411"/>
  <c r="AC412"/>
  <c r="AC413"/>
  <c r="AC414"/>
  <c r="AC415"/>
  <c r="AC416"/>
  <c r="AC417"/>
  <c r="AC418"/>
  <c r="AC419"/>
  <c r="AC420"/>
  <c r="AC421"/>
  <c r="AC422"/>
  <c r="AC423"/>
  <c r="AC424"/>
  <c r="AC425"/>
  <c r="AC346"/>
  <c r="AC168"/>
  <c r="AC169"/>
  <c r="AC170"/>
  <c r="AC171"/>
  <c r="AC172"/>
  <c r="AC173"/>
  <c r="AC174"/>
  <c r="AC175"/>
  <c r="AC176"/>
  <c r="AC177"/>
  <c r="AC178"/>
  <c r="AC179"/>
  <c r="AC180"/>
  <c r="AC181"/>
  <c r="AC182"/>
  <c r="AC183"/>
  <c r="AC184"/>
  <c r="AC185"/>
  <c r="AC186"/>
  <c r="AC187"/>
  <c r="AC188"/>
  <c r="AC189"/>
  <c r="AC190"/>
  <c r="AC191"/>
  <c r="AC192"/>
  <c r="AC193"/>
  <c r="AC194"/>
  <c r="AC195"/>
  <c r="AC196"/>
  <c r="AC197"/>
  <c r="AC198"/>
  <c r="AC199"/>
  <c r="AC200"/>
  <c r="AC201"/>
  <c r="AC202"/>
  <c r="AC203"/>
  <c r="AC204"/>
  <c r="AC205"/>
  <c r="AC206"/>
  <c r="AC207"/>
  <c r="AC208"/>
  <c r="AC209"/>
  <c r="AC210"/>
  <c r="AC211"/>
  <c r="AC212"/>
  <c r="AC213"/>
  <c r="AC214"/>
  <c r="AC215"/>
  <c r="AC216"/>
  <c r="AC217"/>
  <c r="AC218"/>
  <c r="AC219"/>
  <c r="AC220"/>
  <c r="AC221"/>
  <c r="AC222"/>
  <c r="AC223"/>
  <c r="AC224"/>
  <c r="AC225"/>
  <c r="AC226"/>
  <c r="AC227"/>
  <c r="AC228"/>
  <c r="AC229"/>
  <c r="AC230"/>
  <c r="AC231"/>
  <c r="AC232"/>
  <c r="AC233"/>
  <c r="AC234"/>
  <c r="AC235"/>
  <c r="AC236"/>
  <c r="AC237"/>
  <c r="AC238"/>
  <c r="AC239"/>
  <c r="AC240"/>
  <c r="AC241"/>
  <c r="AC242"/>
  <c r="AC243"/>
  <c r="AC244"/>
  <c r="AC245"/>
  <c r="AC246"/>
  <c r="AC247"/>
  <c r="AC248"/>
  <c r="AC249"/>
  <c r="AC250"/>
  <c r="AC251"/>
  <c r="AC252"/>
  <c r="AC253"/>
  <c r="AC254"/>
  <c r="AC255"/>
  <c r="AC256"/>
  <c r="AC257"/>
  <c r="AC258"/>
  <c r="AC259"/>
  <c r="AC260"/>
  <c r="AC261"/>
  <c r="AC262"/>
  <c r="AC263"/>
  <c r="AC264"/>
  <c r="AC265"/>
  <c r="AC266"/>
  <c r="AC267"/>
  <c r="AC268"/>
  <c r="AC269"/>
  <c r="AC270"/>
  <c r="AC271"/>
  <c r="AC272"/>
  <c r="AC273"/>
  <c r="AC274"/>
  <c r="AC275"/>
  <c r="AC276"/>
  <c r="AC277"/>
  <c r="AC278"/>
  <c r="AC279"/>
  <c r="AC280"/>
  <c r="AC281"/>
  <c r="AC282"/>
  <c r="AC283"/>
  <c r="AC284"/>
  <c r="AC285"/>
  <c r="AC286"/>
  <c r="AC287"/>
  <c r="AC288"/>
  <c r="AC289"/>
  <c r="AC290"/>
  <c r="AC291"/>
  <c r="AC292"/>
  <c r="AC293"/>
  <c r="AC294"/>
  <c r="AC295"/>
  <c r="AC296"/>
  <c r="AC297"/>
  <c r="AC298"/>
  <c r="AC299"/>
  <c r="AC300"/>
  <c r="AC301"/>
  <c r="AC302"/>
  <c r="AC303"/>
  <c r="AC304"/>
  <c r="AC305"/>
  <c r="AC306"/>
  <c r="AC307"/>
  <c r="AC308"/>
  <c r="AC309"/>
  <c r="AC310"/>
  <c r="AC311"/>
  <c r="AC312"/>
  <c r="AC313"/>
  <c r="AC314"/>
  <c r="AC315"/>
  <c r="AC316"/>
  <c r="AC317"/>
  <c r="AC318"/>
  <c r="AC319"/>
  <c r="AC320"/>
  <c r="AC321"/>
  <c r="AC322"/>
  <c r="AC323"/>
  <c r="AC324"/>
  <c r="AC325"/>
  <c r="AC326"/>
  <c r="AC327"/>
  <c r="AC328"/>
  <c r="AC329"/>
  <c r="AC330"/>
  <c r="AC331"/>
  <c r="AC332"/>
  <c r="AC333"/>
  <c r="AC334"/>
  <c r="AC335"/>
  <c r="AC336"/>
  <c r="AC337"/>
  <c r="AC338"/>
  <c r="AC339"/>
  <c r="AC340"/>
  <c r="AC341"/>
  <c r="AC342"/>
  <c r="AC343"/>
  <c r="AC344"/>
  <c r="AC345"/>
  <c r="AC16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AC124"/>
  <c r="AC125"/>
  <c r="AC126"/>
  <c r="AC127"/>
  <c r="AC128"/>
  <c r="AC129"/>
  <c r="AC130"/>
  <c r="AC131"/>
  <c r="AC132"/>
  <c r="AC133"/>
  <c r="AC134"/>
  <c r="AC135"/>
  <c r="AC136"/>
  <c r="AC137"/>
  <c r="AC138"/>
  <c r="AC139"/>
  <c r="AC140"/>
  <c r="AC141"/>
  <c r="AC142"/>
  <c r="AC143"/>
  <c r="AC144"/>
  <c r="AC145"/>
  <c r="AC146"/>
  <c r="AC147"/>
  <c r="AC148"/>
  <c r="AC149"/>
  <c r="AC150"/>
  <c r="AC151"/>
  <c r="AC152"/>
  <c r="AC153"/>
  <c r="AC154"/>
  <c r="AC155"/>
  <c r="AC156"/>
  <c r="AC157"/>
  <c r="AC158"/>
  <c r="AC159"/>
  <c r="AC160"/>
  <c r="AC161"/>
  <c r="AC162"/>
  <c r="AC163"/>
  <c r="AC164"/>
  <c r="AC165"/>
  <c r="AC166"/>
  <c r="AC17"/>
  <c r="AC14"/>
  <c r="AC15"/>
  <c r="AC16"/>
  <c r="AC7"/>
  <c r="AC8"/>
  <c r="AC9"/>
  <c r="AC10"/>
  <c r="AC11"/>
  <c r="AC12"/>
  <c r="AC13"/>
  <c r="AC6"/>
  <c r="AC5"/>
  <c r="AC4"/>
  <c r="G505"/>
  <c r="G494"/>
  <c r="G502"/>
  <c r="O440"/>
  <c r="G425"/>
  <c r="G428"/>
  <c r="G423"/>
  <c r="G426"/>
  <c r="G429"/>
  <c r="G422"/>
  <c r="B61"/>
  <c r="C61"/>
  <c r="B62"/>
  <c r="C62"/>
  <c r="C74"/>
  <c r="B75"/>
  <c r="C75"/>
  <c r="C77"/>
  <c r="C80"/>
  <c r="C81"/>
  <c r="C159"/>
  <c r="C229"/>
  <c r="C269"/>
  <c r="C341"/>
  <c r="C342"/>
  <c r="C343"/>
  <c r="C344"/>
  <c r="C345"/>
  <c r="C346"/>
  <c r="C347"/>
  <c r="C348"/>
  <c r="C349"/>
  <c r="C350"/>
  <c r="C351"/>
  <c r="C360"/>
  <c r="C434"/>
  <c r="C446"/>
  <c r="C447"/>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30"/>
  <c r="G431"/>
  <c r="G432"/>
  <c r="G433"/>
  <c r="G434"/>
  <c r="G435"/>
  <c r="G4"/>
  <c r="B5"/>
  <c r="B6"/>
  <c r="B7"/>
  <c r="C7"/>
  <c r="B4"/>
  <c r="C4"/>
  <c r="B8"/>
  <c r="C8"/>
  <c r="B9"/>
  <c r="C9"/>
  <c r="B10"/>
  <c r="B11"/>
  <c r="B12"/>
  <c r="C12"/>
  <c r="B13"/>
  <c r="C13"/>
  <c r="B14"/>
  <c r="C14"/>
  <c r="B15"/>
  <c r="C15"/>
  <c r="B16"/>
  <c r="C16"/>
  <c r="B17"/>
  <c r="C17"/>
  <c r="B18"/>
  <c r="B19"/>
  <c r="C19"/>
  <c r="B20"/>
  <c r="C20"/>
  <c r="B21"/>
  <c r="B22"/>
  <c r="C22"/>
  <c r="B23"/>
  <c r="C23"/>
  <c r="B28"/>
  <c r="C28"/>
  <c r="B29"/>
  <c r="B30"/>
  <c r="C30"/>
  <c r="B31"/>
  <c r="C31"/>
  <c r="B32"/>
  <c r="C32"/>
  <c r="B33"/>
  <c r="B34"/>
  <c r="C34"/>
  <c r="B35"/>
  <c r="C35"/>
  <c r="B36"/>
  <c r="C36"/>
  <c r="B37"/>
  <c r="C37"/>
  <c r="B38"/>
  <c r="C38"/>
  <c r="B39"/>
  <c r="C39"/>
  <c r="B40"/>
  <c r="C40"/>
  <c r="B41"/>
  <c r="C41"/>
  <c r="B42"/>
  <c r="B43"/>
  <c r="B44"/>
  <c r="C44"/>
  <c r="B45"/>
  <c r="C45"/>
  <c r="B46"/>
  <c r="B47"/>
  <c r="C47"/>
  <c r="B48"/>
  <c r="C48"/>
  <c r="B49"/>
  <c r="C49"/>
  <c r="B50"/>
  <c r="B51"/>
  <c r="C51"/>
  <c r="B52"/>
  <c r="C52"/>
  <c r="B53"/>
  <c r="C53"/>
  <c r="B54"/>
  <c r="B55"/>
  <c r="B56"/>
  <c r="B57"/>
  <c r="B58"/>
  <c r="C58"/>
  <c r="B59"/>
  <c r="C59"/>
  <c r="B60"/>
  <c r="B63"/>
  <c r="C63"/>
  <c r="B64"/>
  <c r="C64"/>
  <c r="B65"/>
  <c r="C65"/>
  <c r="B66"/>
  <c r="C66"/>
  <c r="B67"/>
  <c r="C67"/>
  <c r="B68"/>
  <c r="C68"/>
  <c r="B69"/>
  <c r="C69"/>
  <c r="B70"/>
  <c r="C70"/>
  <c r="B71"/>
  <c r="B72"/>
  <c r="C72"/>
  <c r="C76"/>
  <c r="B78"/>
  <c r="B79"/>
  <c r="C79"/>
  <c r="B82"/>
  <c r="B83"/>
  <c r="B84"/>
  <c r="B85"/>
  <c r="B86"/>
  <c r="B87"/>
  <c r="B88"/>
  <c r="B89"/>
  <c r="B90"/>
  <c r="B91"/>
  <c r="B92"/>
  <c r="B93"/>
  <c r="B94"/>
  <c r="C94"/>
  <c r="B95"/>
  <c r="C95"/>
  <c r="B96"/>
  <c r="B97"/>
  <c r="B98"/>
  <c r="B99"/>
  <c r="B100"/>
  <c r="B101"/>
  <c r="C101"/>
  <c r="B102"/>
  <c r="B103"/>
  <c r="P103"/>
  <c r="Q103"/>
  <c r="B104"/>
  <c r="B105"/>
  <c r="B106"/>
  <c r="B107"/>
  <c r="B108"/>
  <c r="B109"/>
  <c r="B110"/>
  <c r="B111"/>
  <c r="B112"/>
  <c r="B113"/>
  <c r="B114"/>
  <c r="B115"/>
  <c r="B116"/>
  <c r="B117"/>
  <c r="B118"/>
  <c r="B119"/>
  <c r="B120"/>
  <c r="B121"/>
  <c r="B122"/>
  <c r="B123"/>
  <c r="B124"/>
  <c r="B125"/>
  <c r="B126"/>
  <c r="B127"/>
  <c r="B128"/>
  <c r="B129"/>
  <c r="B130"/>
  <c r="B131"/>
  <c r="B132"/>
  <c r="C132"/>
  <c r="B133"/>
  <c r="C133"/>
  <c r="B134"/>
  <c r="C134"/>
  <c r="B135"/>
  <c r="C135"/>
  <c r="B136"/>
  <c r="C136"/>
  <c r="B137"/>
  <c r="C137"/>
  <c r="B138"/>
  <c r="C138"/>
  <c r="B139"/>
  <c r="B140"/>
  <c r="B141"/>
  <c r="B142"/>
  <c r="C142"/>
  <c r="B143"/>
  <c r="B144"/>
  <c r="B145"/>
  <c r="B146"/>
  <c r="C146"/>
  <c r="B147"/>
  <c r="B148"/>
  <c r="C148"/>
  <c r="B149"/>
  <c r="C149"/>
  <c r="B150"/>
  <c r="B151"/>
  <c r="C151"/>
  <c r="B152"/>
  <c r="C152"/>
  <c r="B153"/>
  <c r="B154"/>
  <c r="B155"/>
  <c r="B156"/>
  <c r="B158"/>
  <c r="C158"/>
  <c r="B160"/>
  <c r="C160"/>
  <c r="B161"/>
  <c r="C161"/>
  <c r="B162"/>
  <c r="B163"/>
  <c r="C163"/>
  <c r="C164"/>
  <c r="B166"/>
  <c r="C167"/>
  <c r="B168"/>
  <c r="C168"/>
  <c r="B169"/>
  <c r="C169"/>
  <c r="B170"/>
  <c r="B171"/>
  <c r="C171"/>
  <c r="B172"/>
  <c r="C172"/>
  <c r="B175"/>
  <c r="C176"/>
  <c r="C177"/>
  <c r="B179"/>
  <c r="C179"/>
  <c r="C180"/>
  <c r="B182"/>
  <c r="C182"/>
  <c r="C183"/>
  <c r="B184"/>
  <c r="C184"/>
  <c r="C185"/>
  <c r="C188"/>
  <c r="C189"/>
  <c r="B190"/>
  <c r="C191"/>
  <c r="C192"/>
  <c r="C196"/>
  <c r="C200"/>
  <c r="C201"/>
  <c r="C204"/>
  <c r="C207"/>
  <c r="C208"/>
  <c r="C211"/>
  <c r="C212"/>
  <c r="C213"/>
  <c r="C216"/>
  <c r="C220"/>
  <c r="C221"/>
  <c r="B222"/>
  <c r="C223"/>
  <c r="C224"/>
  <c r="B226"/>
  <c r="C227"/>
  <c r="C228"/>
  <c r="B230"/>
  <c r="C230"/>
  <c r="B231"/>
  <c r="B232"/>
  <c r="C232"/>
  <c r="C235"/>
  <c r="C236"/>
  <c r="C237"/>
  <c r="C240"/>
  <c r="B242"/>
  <c r="C242"/>
  <c r="B243"/>
  <c r="C243"/>
  <c r="C244"/>
  <c r="C247"/>
  <c r="B248"/>
  <c r="C248"/>
  <c r="B249"/>
  <c r="C249"/>
  <c r="C251"/>
  <c r="B254"/>
  <c r="C254"/>
  <c r="B255"/>
  <c r="P255"/>
  <c r="C255"/>
  <c r="C256"/>
  <c r="B257"/>
  <c r="C257"/>
  <c r="C258"/>
  <c r="B260"/>
  <c r="C260"/>
  <c r="C261"/>
  <c r="B262"/>
  <c r="C262"/>
  <c r="C263"/>
  <c r="C264"/>
  <c r="B267"/>
  <c r="C267"/>
  <c r="B268"/>
  <c r="C271"/>
  <c r="C272"/>
  <c r="C273"/>
  <c r="C274"/>
  <c r="C275"/>
  <c r="C276"/>
  <c r="C278"/>
  <c r="C280"/>
  <c r="C281"/>
  <c r="C283"/>
  <c r="C287"/>
  <c r="C288"/>
  <c r="C289"/>
  <c r="C290"/>
  <c r="C291"/>
  <c r="C293"/>
  <c r="C294"/>
  <c r="C295"/>
  <c r="C296"/>
  <c r="C297"/>
  <c r="C298"/>
  <c r="B300"/>
  <c r="C300"/>
  <c r="C301"/>
  <c r="B302"/>
  <c r="C302"/>
  <c r="C303"/>
  <c r="C305"/>
  <c r="C307"/>
  <c r="C308"/>
  <c r="B309"/>
  <c r="C309"/>
  <c r="B310"/>
  <c r="C311"/>
  <c r="C312"/>
  <c r="B315"/>
  <c r="C315"/>
  <c r="P316"/>
  <c r="Q316"/>
  <c r="C316"/>
  <c r="C321"/>
  <c r="B323"/>
  <c r="C324"/>
  <c r="C325"/>
  <c r="B326"/>
  <c r="C326"/>
  <c r="C328"/>
  <c r="C330"/>
  <c r="B332"/>
  <c r="C332"/>
  <c r="C334"/>
  <c r="C335"/>
  <c r="B336"/>
  <c r="P336"/>
  <c r="C336"/>
  <c r="C337"/>
  <c r="C338"/>
  <c r="B339"/>
  <c r="C339"/>
  <c r="B340"/>
  <c r="C340"/>
  <c r="B353"/>
  <c r="C353"/>
  <c r="C355"/>
  <c r="B356"/>
  <c r="C356"/>
  <c r="C358"/>
  <c r="C363"/>
  <c r="C364"/>
  <c r="C365"/>
  <c r="C367"/>
  <c r="B370"/>
  <c r="C370"/>
  <c r="C371"/>
  <c r="C372"/>
  <c r="B374"/>
  <c r="C374"/>
  <c r="C375"/>
  <c r="B376"/>
  <c r="P376"/>
  <c r="C376"/>
  <c r="C377"/>
  <c r="C379"/>
  <c r="B380"/>
  <c r="C380"/>
  <c r="B381"/>
  <c r="C381"/>
  <c r="C383"/>
  <c r="C384"/>
  <c r="B385"/>
  <c r="B386"/>
  <c r="C388"/>
  <c r="C391"/>
  <c r="C392"/>
  <c r="C393"/>
  <c r="B394"/>
  <c r="C397"/>
  <c r="C398"/>
  <c r="C401"/>
  <c r="C404"/>
  <c r="C405"/>
  <c r="C408"/>
  <c r="C409"/>
  <c r="C411"/>
  <c r="C412"/>
  <c r="C413"/>
  <c r="C414"/>
  <c r="C415"/>
  <c r="C417"/>
  <c r="C418"/>
  <c r="C419"/>
  <c r="C420"/>
  <c r="C421"/>
  <c r="B426"/>
  <c r="C426"/>
  <c r="B428"/>
  <c r="C428"/>
  <c r="C430"/>
  <c r="C431"/>
  <c r="C432"/>
  <c r="C433"/>
  <c r="C436"/>
  <c r="C439"/>
  <c r="C440"/>
  <c r="C441"/>
  <c r="C442"/>
  <c r="C443"/>
  <c r="C444"/>
  <c r="S71"/>
  <c r="U465"/>
  <c r="U466"/>
  <c r="U467"/>
  <c r="U468"/>
  <c r="U469"/>
  <c r="U470"/>
  <c r="U471"/>
  <c r="U472"/>
  <c r="U481"/>
  <c r="U482"/>
  <c r="U483"/>
  <c r="U484"/>
  <c r="U485"/>
  <c r="U486"/>
  <c r="U487"/>
  <c r="U488"/>
  <c r="U489"/>
  <c r="U490"/>
  <c r="U506"/>
  <c r="U510"/>
  <c r="U511"/>
  <c r="U512"/>
  <c r="U513"/>
  <c r="U514"/>
  <c r="U515"/>
  <c r="U516"/>
  <c r="U517"/>
  <c r="P447"/>
  <c r="Q447"/>
  <c r="Q269"/>
  <c r="Q434"/>
  <c r="AD163"/>
  <c r="S5"/>
  <c r="S6"/>
  <c r="S7"/>
  <c r="S8"/>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7"/>
  <c r="S58"/>
  <c r="S59"/>
  <c r="S60"/>
  <c r="S61"/>
  <c r="S62"/>
  <c r="S63"/>
  <c r="S64"/>
  <c r="S65"/>
  <c r="S66"/>
  <c r="S67"/>
  <c r="S68"/>
  <c r="S69"/>
  <c r="S70"/>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7"/>
  <c r="S138"/>
  <c r="S139"/>
  <c r="S140"/>
  <c r="S141"/>
  <c r="S143"/>
  <c r="S144"/>
  <c r="S145"/>
  <c r="S147"/>
  <c r="S148"/>
  <c r="S150"/>
  <c r="S151"/>
  <c r="S152"/>
  <c r="S153"/>
  <c r="S154"/>
  <c r="S155"/>
  <c r="S156"/>
  <c r="S157"/>
  <c r="S159"/>
  <c r="S160"/>
  <c r="S161"/>
  <c r="S162"/>
  <c r="S164"/>
  <c r="S165"/>
  <c r="S166"/>
  <c r="S167"/>
  <c r="S168"/>
  <c r="S169"/>
  <c r="S170"/>
  <c r="S171"/>
  <c r="S172"/>
  <c r="S173"/>
  <c r="S174"/>
  <c r="S175"/>
  <c r="S178"/>
  <c r="S179"/>
  <c r="S180"/>
  <c r="S181"/>
  <c r="S183"/>
  <c r="S184"/>
  <c r="S186"/>
  <c r="S187"/>
  <c r="S188"/>
  <c r="S189"/>
  <c r="S190"/>
  <c r="S191"/>
  <c r="S192"/>
  <c r="S193"/>
  <c r="S194"/>
  <c r="S195"/>
  <c r="S196"/>
  <c r="S197"/>
  <c r="S198"/>
  <c r="S199"/>
  <c r="S200"/>
  <c r="S201"/>
  <c r="S202"/>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22"/>
  <c r="S323"/>
  <c r="S324"/>
  <c r="S325"/>
  <c r="S326"/>
  <c r="S327"/>
  <c r="S328"/>
  <c r="S329"/>
  <c r="S330"/>
  <c r="S331"/>
  <c r="S332"/>
  <c r="S333"/>
  <c r="S334"/>
  <c r="S335"/>
  <c r="S336"/>
  <c r="S337"/>
  <c r="S338"/>
  <c r="S339"/>
  <c r="S340"/>
  <c r="S341"/>
  <c r="S342"/>
  <c r="S343"/>
  <c r="S344"/>
  <c r="S345"/>
  <c r="S346"/>
  <c r="S347"/>
  <c r="S348"/>
  <c r="S349"/>
  <c r="S350"/>
  <c r="S351"/>
  <c r="S352"/>
  <c r="S353"/>
  <c r="S354"/>
  <c r="S355"/>
  <c r="S356"/>
  <c r="S357"/>
  <c r="S358"/>
  <c r="S359"/>
  <c r="S360"/>
  <c r="S361"/>
  <c r="S362"/>
  <c r="S363"/>
  <c r="S364"/>
  <c r="S365"/>
  <c r="S366"/>
  <c r="S367"/>
  <c r="S368"/>
  <c r="S369"/>
  <c r="S370"/>
  <c r="S371"/>
  <c r="S372"/>
  <c r="S373"/>
  <c r="S374"/>
  <c r="S375"/>
  <c r="S376"/>
  <c r="S377"/>
  <c r="S378"/>
  <c r="S379"/>
  <c r="S380"/>
  <c r="S381"/>
  <c r="S382"/>
  <c r="S383"/>
  <c r="S384"/>
  <c r="S385"/>
  <c r="S386"/>
  <c r="S387"/>
  <c r="S388"/>
  <c r="S389"/>
  <c r="S390"/>
  <c r="S391"/>
  <c r="S392"/>
  <c r="S393"/>
  <c r="S394"/>
  <c r="S395"/>
  <c r="S396"/>
  <c r="S397"/>
  <c r="S398"/>
  <c r="S399"/>
  <c r="S400"/>
  <c r="S401"/>
  <c r="S402"/>
  <c r="S403"/>
  <c r="S404"/>
  <c r="S405"/>
  <c r="S406"/>
  <c r="S407"/>
  <c r="S408"/>
  <c r="S409"/>
  <c r="S410"/>
  <c r="S411"/>
  <c r="S412"/>
  <c r="S413"/>
  <c r="S414"/>
  <c r="S415"/>
  <c r="S416"/>
  <c r="S417"/>
  <c r="S418"/>
  <c r="S419"/>
  <c r="S420"/>
  <c r="S421"/>
  <c r="S422"/>
  <c r="S425"/>
  <c r="S426"/>
  <c r="S434"/>
  <c r="S448"/>
  <c r="S449"/>
  <c r="S450"/>
  <c r="S451"/>
  <c r="S452"/>
  <c r="S453"/>
  <c r="S454"/>
  <c r="S455"/>
  <c r="S456"/>
  <c r="S457"/>
  <c r="S458"/>
  <c r="S459"/>
  <c r="S460"/>
  <c r="S461"/>
  <c r="S462"/>
  <c r="S463"/>
  <c r="S464"/>
  <c r="S465"/>
  <c r="S466"/>
  <c r="S467"/>
  <c r="S468"/>
  <c r="S469"/>
  <c r="S470"/>
  <c r="S471"/>
  <c r="S472"/>
  <c r="S473"/>
  <c r="S474"/>
  <c r="S475"/>
  <c r="S476"/>
  <c r="S477"/>
  <c r="S478"/>
  <c r="S479"/>
  <c r="S480"/>
  <c r="S481"/>
  <c r="S482"/>
  <c r="S483"/>
  <c r="S484"/>
  <c r="S485"/>
  <c r="S486"/>
  <c r="S487"/>
  <c r="S488"/>
  <c r="S489"/>
  <c r="S490"/>
  <c r="S491"/>
  <c r="S492"/>
  <c r="S493"/>
  <c r="S494"/>
  <c r="S495"/>
  <c r="S496"/>
  <c r="S497"/>
  <c r="S498"/>
  <c r="S499"/>
  <c r="S500"/>
  <c r="S501"/>
  <c r="S502"/>
  <c r="S503"/>
  <c r="S504"/>
  <c r="S505"/>
  <c r="S506"/>
  <c r="S507"/>
  <c r="S508"/>
  <c r="S509"/>
  <c r="S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5"/>
  <c r="O428"/>
  <c r="O429"/>
  <c r="O430"/>
  <c r="O431"/>
  <c r="O432"/>
  <c r="O433"/>
  <c r="O434"/>
  <c r="O435"/>
  <c r="F490"/>
  <c r="G490"/>
  <c r="F489"/>
  <c r="G489"/>
  <c r="F488"/>
  <c r="G488"/>
  <c r="F487"/>
  <c r="G487"/>
  <c r="F486"/>
  <c r="G486"/>
  <c r="F485"/>
  <c r="G485"/>
  <c r="F484"/>
  <c r="G484"/>
  <c r="F483"/>
  <c r="G483"/>
  <c r="F482"/>
  <c r="G482"/>
  <c r="F481"/>
  <c r="G481"/>
  <c r="G480"/>
  <c r="G477"/>
  <c r="G475"/>
  <c r="F471"/>
  <c r="G471"/>
  <c r="F470"/>
  <c r="G470"/>
  <c r="G469"/>
  <c r="F468"/>
  <c r="G468"/>
  <c r="G467"/>
  <c r="G466"/>
  <c r="F465"/>
  <c r="G465"/>
  <c r="G464"/>
  <c r="G463"/>
  <c r="G462"/>
  <c r="G460"/>
  <c r="G459"/>
  <c r="G458"/>
  <c r="G457"/>
  <c r="G456"/>
  <c r="G455"/>
  <c r="G454"/>
  <c r="G453"/>
  <c r="G452"/>
  <c r="G451"/>
  <c r="G450"/>
  <c r="G442"/>
  <c r="G439"/>
  <c r="G437"/>
  <c r="P446"/>
  <c r="Q446"/>
  <c r="P229"/>
  <c r="S431"/>
  <c r="S438"/>
  <c r="S439"/>
  <c r="P435"/>
  <c r="Q435"/>
  <c r="P438"/>
  <c r="P432"/>
  <c r="G449"/>
  <c r="C448"/>
  <c r="C449"/>
  <c r="C450"/>
  <c r="G498"/>
  <c r="G478"/>
  <c r="G507"/>
  <c r="G503"/>
  <c r="G495"/>
  <c r="G479"/>
  <c r="G447"/>
  <c r="G504"/>
  <c r="G500"/>
  <c r="G496"/>
  <c r="G476"/>
  <c r="G448"/>
  <c r="S447"/>
  <c r="O447"/>
  <c r="P445"/>
  <c r="T445"/>
  <c r="U445"/>
  <c r="P437"/>
  <c r="P433"/>
  <c r="Q433"/>
  <c r="P441"/>
  <c r="Q441"/>
  <c r="P442"/>
  <c r="Q229"/>
  <c r="P443"/>
  <c r="Q443"/>
  <c r="P439"/>
  <c r="T441"/>
  <c r="U441"/>
  <c r="P444"/>
  <c r="Q444"/>
  <c r="P440"/>
  <c r="P436"/>
  <c r="Q436"/>
  <c r="T435"/>
  <c r="U435"/>
  <c r="O436"/>
  <c r="O439"/>
  <c r="O438"/>
  <c r="O442"/>
  <c r="O437"/>
  <c r="O441"/>
  <c r="T446"/>
  <c r="U446"/>
  <c r="P360"/>
  <c r="P341"/>
  <c r="C18"/>
  <c r="T433"/>
  <c r="U433"/>
  <c r="T444"/>
  <c r="U444"/>
  <c r="S285"/>
  <c r="T436"/>
  <c r="U436"/>
  <c r="P431"/>
  <c r="T443"/>
  <c r="U443"/>
  <c r="X4"/>
  <c r="Y4"/>
  <c r="P74"/>
  <c r="Q74"/>
  <c r="P75"/>
  <c r="Q75"/>
  <c r="P77"/>
  <c r="Q77"/>
  <c r="P80"/>
  <c r="Q80"/>
  <c r="P81"/>
  <c r="Q81"/>
  <c r="P82"/>
  <c r="Q82"/>
  <c r="P83"/>
  <c r="Q83"/>
  <c r="P84"/>
  <c r="Q84"/>
  <c r="P85"/>
  <c r="Q85"/>
  <c r="P86"/>
  <c r="Q86"/>
  <c r="P87"/>
  <c r="Q87"/>
  <c r="P88"/>
  <c r="Q88"/>
  <c r="P89"/>
  <c r="Q89"/>
  <c r="P90"/>
  <c r="Q90"/>
  <c r="P91"/>
  <c r="Q91"/>
  <c r="P92"/>
  <c r="Q92"/>
  <c r="P93"/>
  <c r="Q93"/>
  <c r="P96"/>
  <c r="Q96"/>
  <c r="P97"/>
  <c r="Q97"/>
  <c r="P98"/>
  <c r="Q98"/>
  <c r="P100"/>
  <c r="Q100"/>
  <c r="P104"/>
  <c r="Q104"/>
  <c r="P105"/>
  <c r="Q105"/>
  <c r="P106"/>
  <c r="Q106"/>
  <c r="P107"/>
  <c r="Q107"/>
  <c r="P108"/>
  <c r="Q108"/>
  <c r="P109"/>
  <c r="Q109"/>
  <c r="P110"/>
  <c r="Q110"/>
  <c r="P111"/>
  <c r="Q111"/>
  <c r="P112"/>
  <c r="Q112"/>
  <c r="P113"/>
  <c r="Q113"/>
  <c r="P114"/>
  <c r="Q114"/>
  <c r="P115"/>
  <c r="Q115"/>
  <c r="P116"/>
  <c r="Q116"/>
  <c r="P117"/>
  <c r="Q117"/>
  <c r="P118"/>
  <c r="Q118"/>
  <c r="P119"/>
  <c r="Q119"/>
  <c r="P120"/>
  <c r="Q120"/>
  <c r="P121"/>
  <c r="Q121"/>
  <c r="P122"/>
  <c r="Q122"/>
  <c r="P123"/>
  <c r="Q123"/>
  <c r="P124"/>
  <c r="Q124"/>
  <c r="P125"/>
  <c r="Q125"/>
  <c r="P126"/>
  <c r="Q126"/>
  <c r="P127"/>
  <c r="Q127"/>
  <c r="P128"/>
  <c r="Q128"/>
  <c r="P129"/>
  <c r="Q129"/>
  <c r="P130"/>
  <c r="Q130"/>
  <c r="P131"/>
  <c r="Q131"/>
  <c r="P137"/>
  <c r="Q137"/>
  <c r="P138"/>
  <c r="Q138"/>
  <c r="P139"/>
  <c r="Q139"/>
  <c r="P140"/>
  <c r="Q140"/>
  <c r="P141"/>
  <c r="Q141"/>
  <c r="P143"/>
  <c r="Q143"/>
  <c r="P144"/>
  <c r="Q144"/>
  <c r="P147"/>
  <c r="Q147"/>
  <c r="P154"/>
  <c r="Q154"/>
  <c r="P155"/>
  <c r="Q155"/>
  <c r="P156"/>
  <c r="Q156"/>
  <c r="P157"/>
  <c r="Q157"/>
  <c r="P159"/>
  <c r="Q159"/>
  <c r="P342"/>
  <c r="Q342"/>
  <c r="P343"/>
  <c r="Q343"/>
  <c r="P344"/>
  <c r="Q344"/>
  <c r="P345"/>
  <c r="Q346"/>
  <c r="P347"/>
  <c r="T347"/>
  <c r="Q347"/>
  <c r="P348"/>
  <c r="P349"/>
  <c r="Q349"/>
  <c r="P350"/>
  <c r="Q350"/>
  <c r="P351"/>
  <c r="T351"/>
  <c r="U351"/>
  <c r="Q351"/>
  <c r="T74"/>
  <c r="U74"/>
  <c r="T75"/>
  <c r="U75"/>
  <c r="T77"/>
  <c r="U77"/>
  <c r="T80"/>
  <c r="U80"/>
  <c r="T81"/>
  <c r="U81"/>
  <c r="T82"/>
  <c r="U82"/>
  <c r="T83"/>
  <c r="U83"/>
  <c r="T84"/>
  <c r="U84"/>
  <c r="T85"/>
  <c r="U85"/>
  <c r="T86"/>
  <c r="U86"/>
  <c r="T87"/>
  <c r="U87"/>
  <c r="T88"/>
  <c r="U88"/>
  <c r="T89"/>
  <c r="U89"/>
  <c r="T90"/>
  <c r="U90"/>
  <c r="T91"/>
  <c r="U91"/>
  <c r="T92"/>
  <c r="U92"/>
  <c r="T93"/>
  <c r="U93"/>
  <c r="T96"/>
  <c r="U96"/>
  <c r="T97"/>
  <c r="U97"/>
  <c r="T98"/>
  <c r="U98"/>
  <c r="T100"/>
  <c r="U100"/>
  <c r="P101"/>
  <c r="T103"/>
  <c r="U103"/>
  <c r="T104"/>
  <c r="U104"/>
  <c r="T105"/>
  <c r="U105"/>
  <c r="T106"/>
  <c r="U106"/>
  <c r="T107"/>
  <c r="U107"/>
  <c r="T108"/>
  <c r="U108"/>
  <c r="T109"/>
  <c r="U109"/>
  <c r="T110"/>
  <c r="U110"/>
  <c r="T111"/>
  <c r="U111"/>
  <c r="T112"/>
  <c r="U112"/>
  <c r="T113"/>
  <c r="U113"/>
  <c r="T114"/>
  <c r="U114"/>
  <c r="T115"/>
  <c r="U115"/>
  <c r="T116"/>
  <c r="U116"/>
  <c r="T117"/>
  <c r="U117"/>
  <c r="T118"/>
  <c r="U118"/>
  <c r="T119"/>
  <c r="U119"/>
  <c r="T120"/>
  <c r="U120"/>
  <c r="T121"/>
  <c r="U121"/>
  <c r="T122"/>
  <c r="U122"/>
  <c r="T123"/>
  <c r="U123"/>
  <c r="T124"/>
  <c r="U124"/>
  <c r="T125"/>
  <c r="U125"/>
  <c r="T126"/>
  <c r="U126"/>
  <c r="T127"/>
  <c r="U127"/>
  <c r="T128"/>
  <c r="U128"/>
  <c r="T129"/>
  <c r="U129"/>
  <c r="T130"/>
  <c r="T131"/>
  <c r="U131"/>
  <c r="T137"/>
  <c r="U137"/>
  <c r="T138"/>
  <c r="U138"/>
  <c r="T139"/>
  <c r="U139"/>
  <c r="T140"/>
  <c r="U140"/>
  <c r="T141"/>
  <c r="U141"/>
  <c r="T143"/>
  <c r="U143"/>
  <c r="T144"/>
  <c r="U144"/>
  <c r="T147"/>
  <c r="U147"/>
  <c r="P148"/>
  <c r="Q148"/>
  <c r="P151"/>
  <c r="P152"/>
  <c r="Q152"/>
  <c r="T154"/>
  <c r="U154"/>
  <c r="T155"/>
  <c r="U155"/>
  <c r="T156"/>
  <c r="U156"/>
  <c r="T157"/>
  <c r="U157"/>
  <c r="T159"/>
  <c r="U159"/>
  <c r="T229"/>
  <c r="U229"/>
  <c r="T346"/>
  <c r="U346"/>
  <c r="P76"/>
  <c r="T76"/>
  <c r="U76"/>
  <c r="P94"/>
  <c r="T94"/>
  <c r="U94"/>
  <c r="P95"/>
  <c r="Q95"/>
  <c r="P79"/>
  <c r="Q79"/>
  <c r="Q76"/>
  <c r="P429"/>
  <c r="P430"/>
  <c r="Q430"/>
  <c r="P381"/>
  <c r="P339"/>
  <c r="Q339"/>
  <c r="P267"/>
  <c r="T267"/>
  <c r="U267"/>
  <c r="P243"/>
  <c r="T243"/>
  <c r="U243"/>
  <c r="P163"/>
  <c r="Q163"/>
  <c r="P374"/>
  <c r="Q374"/>
  <c r="P370"/>
  <c r="P358"/>
  <c r="Q358"/>
  <c r="P354"/>
  <c r="T354"/>
  <c r="U354"/>
  <c r="P340"/>
  <c r="P332"/>
  <c r="P300"/>
  <c r="P248"/>
  <c r="P236"/>
  <c r="P232"/>
  <c r="T232"/>
  <c r="U232"/>
  <c r="P184"/>
  <c r="Q184"/>
  <c r="P172"/>
  <c r="P160"/>
  <c r="T160"/>
  <c r="U160"/>
  <c r="P428"/>
  <c r="P367"/>
  <c r="P355"/>
  <c r="P309"/>
  <c r="P257"/>
  <c r="P169"/>
  <c r="Q169"/>
  <c r="P161"/>
  <c r="P388"/>
  <c r="T388"/>
  <c r="U388"/>
  <c r="P380"/>
  <c r="P356"/>
  <c r="P326"/>
  <c r="P302"/>
  <c r="T302"/>
  <c r="U302"/>
  <c r="P254"/>
  <c r="Q254"/>
  <c r="P242"/>
  <c r="P230"/>
  <c r="P72"/>
  <c r="Q72"/>
  <c r="P423"/>
  <c r="P415"/>
  <c r="P411"/>
  <c r="P399"/>
  <c r="P387"/>
  <c r="P375"/>
  <c r="T343"/>
  <c r="U343"/>
  <c r="P335"/>
  <c r="P331"/>
  <c r="Q331"/>
  <c r="P307"/>
  <c r="P303"/>
  <c r="T303"/>
  <c r="U303"/>
  <c r="Q303"/>
  <c r="P295"/>
  <c r="P291"/>
  <c r="Q291"/>
  <c r="P287"/>
  <c r="T287"/>
  <c r="U287"/>
  <c r="P275"/>
  <c r="P271"/>
  <c r="P201"/>
  <c r="P193"/>
  <c r="T193"/>
  <c r="P189"/>
  <c r="T152"/>
  <c r="U152"/>
  <c r="P408"/>
  <c r="P404"/>
  <c r="Q404"/>
  <c r="P392"/>
  <c r="T392"/>
  <c r="U392"/>
  <c r="P384"/>
  <c r="T384"/>
  <c r="U384"/>
  <c r="P372"/>
  <c r="P364"/>
  <c r="Q364"/>
  <c r="T344"/>
  <c r="U344"/>
  <c r="P328"/>
  <c r="P312"/>
  <c r="Q312"/>
  <c r="P296"/>
  <c r="T296"/>
  <c r="U296"/>
  <c r="P288"/>
  <c r="T288"/>
  <c r="P280"/>
  <c r="P264"/>
  <c r="P223"/>
  <c r="P215"/>
  <c r="P207"/>
  <c r="P180"/>
  <c r="T148"/>
  <c r="U148"/>
  <c r="P421"/>
  <c r="P417"/>
  <c r="T417"/>
  <c r="U417"/>
  <c r="P413"/>
  <c r="P401"/>
  <c r="Q401"/>
  <c r="P397"/>
  <c r="P377"/>
  <c r="P365"/>
  <c r="T349"/>
  <c r="P337"/>
  <c r="Q337"/>
  <c r="P329"/>
  <c r="Q329"/>
  <c r="P325"/>
  <c r="P321"/>
  <c r="P317"/>
  <c r="T317"/>
  <c r="U317"/>
  <c r="P301"/>
  <c r="P297"/>
  <c r="Q297"/>
  <c r="P289"/>
  <c r="P273"/>
  <c r="T273"/>
  <c r="T269"/>
  <c r="P261"/>
  <c r="P256"/>
  <c r="P244"/>
  <c r="T244"/>
  <c r="U244"/>
  <c r="P228"/>
  <c r="P220"/>
  <c r="P216"/>
  <c r="Q216"/>
  <c r="P212"/>
  <c r="P204"/>
  <c r="P191"/>
  <c r="T191"/>
  <c r="P187"/>
  <c r="T187"/>
  <c r="U187"/>
  <c r="P181"/>
  <c r="Q181"/>
  <c r="T430"/>
  <c r="P426"/>
  <c r="P418"/>
  <c r="T418"/>
  <c r="U418"/>
  <c r="P402"/>
  <c r="T350"/>
  <c r="U350"/>
  <c r="T342"/>
  <c r="P338"/>
  <c r="Q338"/>
  <c r="P334"/>
  <c r="P330"/>
  <c r="Q330"/>
  <c r="T330"/>
  <c r="U330"/>
  <c r="P314"/>
  <c r="P298"/>
  <c r="P294"/>
  <c r="Q294"/>
  <c r="P290"/>
  <c r="P282"/>
  <c r="Q282"/>
  <c r="P274"/>
  <c r="P262"/>
  <c r="P241"/>
  <c r="P225"/>
  <c r="P205"/>
  <c r="P196"/>
  <c r="Q196"/>
  <c r="P192"/>
  <c r="P188"/>
  <c r="Q188"/>
  <c r="P173"/>
  <c r="P168"/>
  <c r="T168"/>
  <c r="U168"/>
  <c r="P171"/>
  <c r="T171"/>
  <c r="U171"/>
  <c r="P164"/>
  <c r="T164"/>
  <c r="U164"/>
  <c r="P167"/>
  <c r="T167"/>
  <c r="U167"/>
  <c r="Q94"/>
  <c r="T95"/>
  <c r="U95"/>
  <c r="T72"/>
  <c r="U72"/>
  <c r="P247"/>
  <c r="T247"/>
  <c r="U247"/>
  <c r="P368"/>
  <c r="P419"/>
  <c r="T419"/>
  <c r="U419"/>
  <c r="P263"/>
  <c r="P200"/>
  <c r="T200"/>
  <c r="U200"/>
  <c r="P322"/>
  <c r="P240"/>
  <c r="Q240"/>
  <c r="P405"/>
  <c r="P272"/>
  <c r="Q272"/>
  <c r="P412"/>
  <c r="Q412"/>
  <c r="P258"/>
  <c r="P279"/>
  <c r="Q279"/>
  <c r="P379"/>
  <c r="P213"/>
  <c r="T213"/>
  <c r="U213"/>
  <c r="P362"/>
  <c r="P410"/>
  <c r="Q410"/>
  <c r="P224"/>
  <c r="T224"/>
  <c r="U224"/>
  <c r="P293"/>
  <c r="P211"/>
  <c r="Q211"/>
  <c r="P227"/>
  <c r="Q227"/>
  <c r="P179"/>
  <c r="P234"/>
  <c r="Q234"/>
  <c r="P311"/>
  <c r="Q311"/>
  <c r="P363"/>
  <c r="Q363"/>
  <c r="T363"/>
  <c r="U363"/>
  <c r="P391"/>
  <c r="P183"/>
  <c r="T183"/>
  <c r="U183"/>
  <c r="P398"/>
  <c r="P414"/>
  <c r="Q414"/>
  <c r="P281"/>
  <c r="T281"/>
  <c r="U281"/>
  <c r="P333"/>
  <c r="T333"/>
  <c r="U333"/>
  <c r="Q333"/>
  <c r="P400"/>
  <c r="T400"/>
  <c r="U400"/>
  <c r="P283"/>
  <c r="T283"/>
  <c r="U283"/>
  <c r="P315"/>
  <c r="P383"/>
  <c r="T383"/>
  <c r="U383"/>
  <c r="P251"/>
  <c r="T251"/>
  <c r="U251"/>
  <c r="P276"/>
  <c r="P424"/>
  <c r="P266"/>
  <c r="T266"/>
  <c r="U266"/>
  <c r="P305"/>
  <c r="T305"/>
  <c r="P221"/>
  <c r="T221"/>
  <c r="U221"/>
  <c r="P237"/>
  <c r="T237"/>
  <c r="U237"/>
  <c r="P278"/>
  <c r="Q278"/>
  <c r="P318"/>
  <c r="P208"/>
  <c r="P393"/>
  <c r="T393"/>
  <c r="U393"/>
  <c r="P308"/>
  <c r="P324"/>
  <c r="P420"/>
  <c r="T420"/>
  <c r="U420"/>
  <c r="P371"/>
  <c r="T371"/>
  <c r="U371"/>
  <c r="T358"/>
  <c r="U358"/>
  <c r="Q243"/>
  <c r="Q302"/>
  <c r="T254"/>
  <c r="U254"/>
  <c r="Q354"/>
  <c r="Q171"/>
  <c r="T255"/>
  <c r="U255"/>
  <c r="Q255"/>
  <c r="T381"/>
  <c r="U381"/>
  <c r="Q381"/>
  <c r="T367"/>
  <c r="U367"/>
  <c r="Q367"/>
  <c r="Q167"/>
  <c r="Q267"/>
  <c r="T336"/>
  <c r="U336"/>
  <c r="Q336"/>
  <c r="T163"/>
  <c r="U163"/>
  <c r="T216"/>
  <c r="U216"/>
  <c r="Q296"/>
  <c r="T282"/>
  <c r="U282"/>
  <c r="U273"/>
  <c r="Q273"/>
  <c r="Q305"/>
  <c r="T188"/>
  <c r="T294"/>
  <c r="U294"/>
  <c r="Q418"/>
  <c r="Q191"/>
  <c r="T301"/>
  <c r="U301"/>
  <c r="Q301"/>
  <c r="T337"/>
  <c r="U337"/>
  <c r="T272"/>
  <c r="Q288"/>
  <c r="T364"/>
  <c r="U364"/>
  <c r="Q388"/>
  <c r="T404"/>
  <c r="U404"/>
  <c r="Q193"/>
  <c r="Q383"/>
  <c r="T196"/>
  <c r="U196"/>
  <c r="T316"/>
  <c r="U316"/>
  <c r="T412"/>
  <c r="U412"/>
  <c r="T307"/>
  <c r="U307"/>
  <c r="Q307"/>
  <c r="T241"/>
  <c r="U241"/>
  <c r="Q241"/>
  <c r="T298"/>
  <c r="U298"/>
  <c r="Q298"/>
  <c r="T256"/>
  <c r="Q256"/>
  <c r="T325"/>
  <c r="U325"/>
  <c r="Q325"/>
  <c r="Q183"/>
  <c r="T274"/>
  <c r="U274"/>
  <c r="Q274"/>
  <c r="T314"/>
  <c r="U314"/>
  <c r="Q314"/>
  <c r="T334"/>
  <c r="U334"/>
  <c r="Q334"/>
  <c r="T362"/>
  <c r="U362"/>
  <c r="Q362"/>
  <c r="T414"/>
  <c r="U414"/>
  <c r="Q187"/>
  <c r="T204"/>
  <c r="U204"/>
  <c r="Q204"/>
  <c r="T220"/>
  <c r="U220"/>
  <c r="Q220"/>
  <c r="Q244"/>
  <c r="T297"/>
  <c r="U297"/>
  <c r="Q317"/>
  <c r="T264"/>
  <c r="U264"/>
  <c r="Q264"/>
  <c r="Q384"/>
  <c r="Q400"/>
  <c r="T189"/>
  <c r="U189"/>
  <c r="Q189"/>
  <c r="T234"/>
  <c r="U234"/>
  <c r="T295"/>
  <c r="U295"/>
  <c r="Q295"/>
  <c r="T331"/>
  <c r="U331"/>
  <c r="T411"/>
  <c r="U411"/>
  <c r="Q411"/>
  <c r="Q213"/>
  <c r="T329"/>
  <c r="U329"/>
  <c r="Q417"/>
  <c r="T169"/>
  <c r="U169"/>
  <c r="T309"/>
  <c r="U309"/>
  <c r="Q309"/>
  <c r="T355"/>
  <c r="U355"/>
  <c r="Q355"/>
  <c r="Q160"/>
  <c r="Q168"/>
  <c r="T236"/>
  <c r="U236"/>
  <c r="Q236"/>
  <c r="T410"/>
  <c r="U410"/>
  <c r="T240"/>
  <c r="U240"/>
  <c r="T401"/>
  <c r="U401"/>
  <c r="T372"/>
  <c r="U372"/>
  <c r="Q372"/>
  <c r="T291"/>
  <c r="U291"/>
  <c r="T391"/>
  <c r="U391"/>
  <c r="Q391"/>
  <c r="T225"/>
  <c r="U225"/>
  <c r="Q225"/>
  <c r="T413"/>
  <c r="U413"/>
  <c r="Q413"/>
  <c r="T211"/>
  <c r="U211"/>
  <c r="T227"/>
  <c r="U227"/>
  <c r="T312"/>
  <c r="U312"/>
  <c r="T328"/>
  <c r="U328"/>
  <c r="Q328"/>
  <c r="Q392"/>
  <c r="T408"/>
  <c r="U408"/>
  <c r="Q408"/>
  <c r="T271"/>
  <c r="U271"/>
  <c r="Q271"/>
  <c r="Q287"/>
  <c r="T387"/>
  <c r="U387"/>
  <c r="Q387"/>
  <c r="Q419"/>
  <c r="U349"/>
  <c r="U188"/>
  <c r="U342"/>
  <c r="U256"/>
  <c r="U305"/>
  <c r="U193"/>
  <c r="U191"/>
  <c r="U269"/>
  <c r="U272"/>
  <c r="U288"/>
  <c r="U430"/>
  <c r="U347"/>
  <c r="U575"/>
  <c r="U579"/>
  <c r="U581"/>
  <c r="U569"/>
  <c r="U572"/>
  <c r="AB163"/>
  <c r="T278"/>
  <c r="U278"/>
  <c r="T311"/>
  <c r="U311"/>
  <c r="T279"/>
  <c r="U279"/>
  <c r="Q371"/>
  <c r="U567"/>
  <c r="U566"/>
  <c r="U563"/>
  <c r="U561"/>
  <c r="U559"/>
  <c r="U555"/>
  <c r="U553"/>
  <c r="U549"/>
  <c r="U546"/>
  <c r="U545"/>
  <c r="U542"/>
  <c r="U539"/>
  <c r="U538"/>
  <c r="U537"/>
  <c r="U534"/>
  <c r="U532"/>
  <c r="U529"/>
  <c r="U527"/>
  <c r="U526"/>
  <c r="U524"/>
  <c r="U505"/>
  <c r="U501"/>
  <c r="U497"/>
  <c r="U475"/>
  <c r="U462"/>
  <c r="U459"/>
  <c r="U455"/>
  <c r="P260"/>
  <c r="Q260"/>
  <c r="S203"/>
  <c r="S176"/>
  <c r="P158"/>
  <c r="Q158"/>
  <c r="T260"/>
  <c r="U260"/>
  <c r="T158"/>
  <c r="P142"/>
  <c r="T142"/>
  <c r="U142"/>
  <c r="Q142"/>
  <c r="P203"/>
  <c r="Q203"/>
  <c r="T203"/>
  <c r="U203"/>
  <c r="U158"/>
  <c r="P353"/>
  <c r="Q353"/>
  <c r="U458"/>
  <c r="U504"/>
  <c r="U543"/>
  <c r="U519"/>
  <c r="U507"/>
  <c r="U448"/>
  <c r="U522"/>
  <c r="U508"/>
  <c r="U518"/>
  <c r="Q237"/>
  <c r="Q247"/>
  <c r="C96"/>
  <c r="C97"/>
  <c r="C60"/>
  <c r="C33"/>
  <c r="S163"/>
  <c r="C139"/>
  <c r="U463"/>
  <c r="U478"/>
  <c r="U530"/>
  <c r="U558"/>
  <c r="U562"/>
  <c r="Q398"/>
  <c r="T398"/>
  <c r="U398"/>
  <c r="T179"/>
  <c r="U179"/>
  <c r="Q179"/>
  <c r="T368"/>
  <c r="U368"/>
  <c r="Q368"/>
  <c r="Q215"/>
  <c r="T215"/>
  <c r="U215"/>
  <c r="Q326"/>
  <c r="T326"/>
  <c r="U326"/>
  <c r="Q380"/>
  <c r="T380"/>
  <c r="U380"/>
  <c r="Q257"/>
  <c r="T257"/>
  <c r="U257"/>
  <c r="T332"/>
  <c r="U332"/>
  <c r="Q332"/>
  <c r="Q370"/>
  <c r="T370"/>
  <c r="U370"/>
  <c r="Q429"/>
  <c r="T429"/>
  <c r="U429"/>
  <c r="Q431"/>
  <c r="T431"/>
  <c r="U431"/>
  <c r="Q442"/>
  <c r="T442"/>
  <c r="U442"/>
  <c r="C451"/>
  <c r="C396"/>
  <c r="P396"/>
  <c r="C389"/>
  <c r="P389"/>
  <c r="C386"/>
  <c r="P386"/>
  <c r="C382"/>
  <c r="P382"/>
  <c r="C368"/>
  <c r="C361"/>
  <c r="P361"/>
  <c r="C102"/>
  <c r="P102"/>
  <c r="G446"/>
  <c r="O446"/>
  <c r="S446"/>
  <c r="G491"/>
  <c r="C98"/>
  <c r="S146"/>
  <c r="P146"/>
  <c r="T146"/>
  <c r="U146"/>
  <c r="S182"/>
  <c r="P182"/>
  <c r="U460"/>
  <c r="U493"/>
  <c r="U552"/>
  <c r="T184"/>
  <c r="U184"/>
  <c r="T424"/>
  <c r="U424"/>
  <c r="Q424"/>
  <c r="T223"/>
  <c r="U223"/>
  <c r="Q223"/>
  <c r="T275"/>
  <c r="U275"/>
  <c r="Q275"/>
  <c r="T335"/>
  <c r="U335"/>
  <c r="Q335"/>
  <c r="T399"/>
  <c r="U399"/>
  <c r="Q399"/>
  <c r="T230"/>
  <c r="U230"/>
  <c r="Q230"/>
  <c r="T356"/>
  <c r="U356"/>
  <c r="Q356"/>
  <c r="T248"/>
  <c r="U248"/>
  <c r="Q248"/>
  <c r="T300"/>
  <c r="U300"/>
  <c r="Q300"/>
  <c r="Q340"/>
  <c r="T340"/>
  <c r="U340"/>
  <c r="V78"/>
  <c r="C416"/>
  <c r="P416"/>
  <c r="C406"/>
  <c r="P406"/>
  <c r="C403"/>
  <c r="P403"/>
  <c r="C399"/>
  <c r="P320"/>
  <c r="C320"/>
  <c r="C313"/>
  <c r="C310"/>
  <c r="P310"/>
  <c r="C306"/>
  <c r="P306"/>
  <c r="C292"/>
  <c r="P292"/>
  <c r="C285"/>
  <c r="C239"/>
  <c r="P239"/>
  <c r="C231"/>
  <c r="P231"/>
  <c r="C226"/>
  <c r="P226"/>
  <c r="Q226"/>
  <c r="C222"/>
  <c r="P222"/>
  <c r="C218"/>
  <c r="P218"/>
  <c r="Q218"/>
  <c r="C214"/>
  <c r="P214"/>
  <c r="C210"/>
  <c r="P210"/>
  <c r="C206"/>
  <c r="P206"/>
  <c r="C202"/>
  <c r="P202"/>
  <c r="T202"/>
  <c r="U202"/>
  <c r="C198"/>
  <c r="P198"/>
  <c r="C194"/>
  <c r="P194"/>
  <c r="C190"/>
  <c r="P190"/>
  <c r="C186"/>
  <c r="P186"/>
  <c r="C178"/>
  <c r="C174"/>
  <c r="P174"/>
  <c r="C170"/>
  <c r="P170"/>
  <c r="C166"/>
  <c r="P166"/>
  <c r="C162"/>
  <c r="P162"/>
  <c r="C153"/>
  <c r="P153"/>
  <c r="C145"/>
  <c r="P145"/>
  <c r="C73"/>
  <c r="G472"/>
  <c r="G493"/>
  <c r="G508"/>
  <c r="S133"/>
  <c r="P133"/>
  <c r="T133"/>
  <c r="U133"/>
  <c r="S132"/>
  <c r="U450"/>
  <c r="Q232"/>
  <c r="T374"/>
  <c r="U374"/>
  <c r="T318"/>
  <c r="U318"/>
  <c r="Q318"/>
  <c r="T173"/>
  <c r="U173"/>
  <c r="Q173"/>
  <c r="T426"/>
  <c r="U426"/>
  <c r="Q426"/>
  <c r="P313"/>
  <c r="T377"/>
  <c r="U377"/>
  <c r="Q377"/>
  <c r="T242"/>
  <c r="U242"/>
  <c r="Q242"/>
  <c r="P73"/>
  <c r="T73"/>
  <c r="U73"/>
  <c r="Q101"/>
  <c r="T101"/>
  <c r="U101"/>
  <c r="Q348"/>
  <c r="T348"/>
  <c r="U348"/>
  <c r="Q345"/>
  <c r="T345"/>
  <c r="U345"/>
  <c r="Q200"/>
  <c r="Q224"/>
  <c r="T339"/>
  <c r="U339"/>
  <c r="P409"/>
  <c r="T258"/>
  <c r="U258"/>
  <c r="Q258"/>
  <c r="P178"/>
  <c r="Q262"/>
  <c r="T262"/>
  <c r="U262"/>
  <c r="Q261"/>
  <c r="T261"/>
  <c r="U261"/>
  <c r="Q289"/>
  <c r="T289"/>
  <c r="U289"/>
  <c r="Q280"/>
  <c r="T280"/>
  <c r="U280"/>
  <c r="Q437"/>
  <c r="T437"/>
  <c r="U437"/>
  <c r="U480"/>
  <c r="U494"/>
  <c r="U556"/>
  <c r="T205"/>
  <c r="U205"/>
  <c r="Q205"/>
  <c r="T228"/>
  <c r="U228"/>
  <c r="Q228"/>
  <c r="T321"/>
  <c r="U321"/>
  <c r="Q321"/>
  <c r="Q375"/>
  <c r="T375"/>
  <c r="U375"/>
  <c r="T415"/>
  <c r="U415"/>
  <c r="Q415"/>
  <c r="Q151"/>
  <c r="T151"/>
  <c r="U151"/>
  <c r="Q439"/>
  <c r="T439"/>
  <c r="U439"/>
  <c r="C373"/>
  <c r="P373"/>
  <c r="C366"/>
  <c r="P366"/>
  <c r="C333"/>
  <c r="C327"/>
  <c r="C323"/>
  <c r="P323"/>
  <c r="C319"/>
  <c r="P319"/>
  <c r="C284"/>
  <c r="P284"/>
  <c r="C277"/>
  <c r="P277"/>
  <c r="C259"/>
  <c r="P259"/>
  <c r="C252"/>
  <c r="P252"/>
  <c r="C246"/>
  <c r="P246"/>
  <c r="C238"/>
  <c r="P238"/>
  <c r="P235"/>
  <c r="P78"/>
  <c r="C78"/>
  <c r="C233"/>
  <c r="S428"/>
  <c r="G424"/>
  <c r="S424"/>
  <c r="G444"/>
  <c r="G497"/>
  <c r="P233"/>
  <c r="T233"/>
  <c r="U233"/>
  <c r="S142"/>
  <c r="U474"/>
  <c r="Q281"/>
  <c r="U578"/>
  <c r="Q251"/>
  <c r="T181"/>
  <c r="U181"/>
  <c r="Q308"/>
  <c r="T308"/>
  <c r="U308"/>
  <c r="Q208"/>
  <c r="T208"/>
  <c r="U208"/>
  <c r="T293"/>
  <c r="U293"/>
  <c r="Q293"/>
  <c r="P327"/>
  <c r="Q327"/>
  <c r="T79"/>
  <c r="U79"/>
  <c r="P249"/>
  <c r="Q341"/>
  <c r="T341"/>
  <c r="U341"/>
  <c r="O444"/>
  <c r="Q432"/>
  <c r="T432"/>
  <c r="U432"/>
  <c r="S435"/>
  <c r="S442"/>
  <c r="S433"/>
  <c r="U557"/>
  <c r="U451"/>
  <c r="U565"/>
  <c r="U509"/>
  <c r="C445"/>
  <c r="C438"/>
  <c r="C425"/>
  <c r="P425"/>
  <c r="U479"/>
  <c r="U496"/>
  <c r="U523"/>
  <c r="U533"/>
  <c r="U536"/>
  <c r="U540"/>
  <c r="U547"/>
  <c r="U550"/>
  <c r="U560"/>
  <c r="U573"/>
  <c r="U570"/>
  <c r="U580"/>
  <c r="U576"/>
  <c r="Q379"/>
  <c r="T379"/>
  <c r="U379"/>
  <c r="U521"/>
  <c r="U520"/>
  <c r="C437"/>
  <c r="C429"/>
  <c r="C424"/>
  <c r="C400"/>
  <c r="C390"/>
  <c r="P390"/>
  <c r="C387"/>
  <c r="C369"/>
  <c r="P369"/>
  <c r="C357"/>
  <c r="P357"/>
  <c r="C354"/>
  <c r="C329"/>
  <c r="C322"/>
  <c r="C304"/>
  <c r="P304"/>
  <c r="C268"/>
  <c r="P268"/>
  <c r="C265"/>
  <c r="P265"/>
  <c r="C245"/>
  <c r="P245"/>
  <c r="C241"/>
  <c r="P99"/>
  <c r="C99"/>
  <c r="C21"/>
  <c r="G474"/>
  <c r="U461"/>
  <c r="U495"/>
  <c r="U525"/>
  <c r="U528"/>
  <c r="U531"/>
  <c r="U541"/>
  <c r="U544"/>
  <c r="U548"/>
  <c r="U551"/>
  <c r="U554"/>
  <c r="U564"/>
  <c r="U568"/>
  <c r="U577"/>
  <c r="P285"/>
  <c r="S444"/>
  <c r="C435"/>
  <c r="C422"/>
  <c r="P422"/>
  <c r="C402"/>
  <c r="C395"/>
  <c r="P395"/>
  <c r="C385"/>
  <c r="P385"/>
  <c r="C359"/>
  <c r="P359"/>
  <c r="C352"/>
  <c r="P352"/>
  <c r="C317"/>
  <c r="C314"/>
  <c r="C282"/>
  <c r="C279"/>
  <c r="C219"/>
  <c r="P219"/>
  <c r="C215"/>
  <c r="C203"/>
  <c r="C199"/>
  <c r="P199"/>
  <c r="C195"/>
  <c r="P195"/>
  <c r="C187"/>
  <c r="C175"/>
  <c r="P175"/>
  <c r="C150"/>
  <c r="P150"/>
  <c r="C42"/>
  <c r="G445"/>
  <c r="O445"/>
  <c r="G441"/>
  <c r="G438"/>
  <c r="O426"/>
  <c r="U78"/>
  <c r="C82"/>
  <c r="S423"/>
  <c r="C29"/>
  <c r="T423"/>
  <c r="U423"/>
  <c r="Q423"/>
  <c r="T161"/>
  <c r="U161"/>
  <c r="Q161"/>
  <c r="C5"/>
  <c r="D4"/>
  <c r="G427"/>
  <c r="S427"/>
  <c r="G443"/>
  <c r="O443"/>
  <c r="G473"/>
  <c r="G501"/>
  <c r="G499"/>
  <c r="U574"/>
  <c r="T405"/>
  <c r="U405"/>
  <c r="Q405"/>
  <c r="Q192"/>
  <c r="T192"/>
  <c r="U192"/>
  <c r="U571"/>
  <c r="U449"/>
  <c r="U452"/>
  <c r="U473"/>
  <c r="U476"/>
  <c r="U499"/>
  <c r="U535"/>
  <c r="S136"/>
  <c r="P149"/>
  <c r="S149"/>
  <c r="T315"/>
  <c r="U315"/>
  <c r="Q315"/>
  <c r="T201"/>
  <c r="U201"/>
  <c r="Q201"/>
  <c r="T376"/>
  <c r="U376"/>
  <c r="Q376"/>
  <c r="P177"/>
  <c r="S177"/>
  <c r="U457"/>
  <c r="U491"/>
  <c r="Q290"/>
  <c r="T290"/>
  <c r="U290"/>
  <c r="Q212"/>
  <c r="T212"/>
  <c r="U212"/>
  <c r="T365"/>
  <c r="U365"/>
  <c r="Q365"/>
  <c r="Q397"/>
  <c r="T397"/>
  <c r="U397"/>
  <c r="Q421"/>
  <c r="T421"/>
  <c r="U421"/>
  <c r="T180"/>
  <c r="U180"/>
  <c r="Q180"/>
  <c r="T207"/>
  <c r="U207"/>
  <c r="Q207"/>
  <c r="T324"/>
  <c r="U324"/>
  <c r="Q324"/>
  <c r="T425"/>
  <c r="U425"/>
  <c r="Q425"/>
  <c r="Q382"/>
  <c r="T382"/>
  <c r="U382"/>
  <c r="T276"/>
  <c r="U276"/>
  <c r="Q276"/>
  <c r="Q322"/>
  <c r="T322"/>
  <c r="U322"/>
  <c r="Q263"/>
  <c r="T263"/>
  <c r="U263"/>
  <c r="T172"/>
  <c r="U172"/>
  <c r="Q172"/>
  <c r="P176"/>
  <c r="U456"/>
  <c r="T353"/>
  <c r="U353"/>
  <c r="U453"/>
  <c r="U477"/>
  <c r="U503"/>
  <c r="Q283"/>
  <c r="Q440"/>
  <c r="T440"/>
  <c r="U440"/>
  <c r="Q438"/>
  <c r="T438"/>
  <c r="U438"/>
  <c r="S445"/>
  <c r="S441"/>
  <c r="S437"/>
  <c r="S432"/>
  <c r="C423"/>
  <c r="C410"/>
  <c r="C407"/>
  <c r="P407"/>
  <c r="C394"/>
  <c r="P394"/>
  <c r="C378"/>
  <c r="P378"/>
  <c r="C362"/>
  <c r="C331"/>
  <c r="C318"/>
  <c r="C299"/>
  <c r="P299"/>
  <c r="T299"/>
  <c r="U299"/>
  <c r="C286"/>
  <c r="P286"/>
  <c r="C270"/>
  <c r="P270"/>
  <c r="C266"/>
  <c r="C253"/>
  <c r="P253"/>
  <c r="C250"/>
  <c r="P250"/>
  <c r="C234"/>
  <c r="C225"/>
  <c r="C217"/>
  <c r="P217"/>
  <c r="C209"/>
  <c r="P209"/>
  <c r="C205"/>
  <c r="C197"/>
  <c r="P197"/>
  <c r="C193"/>
  <c r="C181"/>
  <c r="C173"/>
  <c r="C165"/>
  <c r="P165"/>
  <c r="C71"/>
  <c r="P71"/>
  <c r="C46"/>
  <c r="Q428"/>
  <c r="T428"/>
  <c r="U428"/>
  <c r="Q73"/>
  <c r="Q133"/>
  <c r="Q402"/>
  <c r="T402"/>
  <c r="U402"/>
  <c r="Q360"/>
  <c r="T360"/>
  <c r="U360"/>
  <c r="G461"/>
  <c r="G492"/>
  <c r="S443"/>
  <c r="S429"/>
  <c r="S430"/>
  <c r="C54"/>
  <c r="O424"/>
  <c r="G436"/>
  <c r="G506"/>
  <c r="B427"/>
  <c r="O427"/>
  <c r="G440"/>
  <c r="S440"/>
  <c r="S436"/>
  <c r="C147"/>
  <c r="C143"/>
  <c r="C50"/>
  <c r="U454"/>
  <c r="P185"/>
  <c r="U464"/>
  <c r="U498"/>
  <c r="U492"/>
  <c r="S185"/>
  <c r="P136"/>
  <c r="U500"/>
  <c r="U502"/>
  <c r="P132"/>
  <c r="S158"/>
  <c r="Q420"/>
  <c r="T338"/>
  <c r="U338"/>
  <c r="Q266"/>
  <c r="Q164"/>
  <c r="S249"/>
  <c r="C10"/>
  <c r="Q393"/>
  <c r="Q221"/>
  <c r="Q445"/>
  <c r="Q150"/>
  <c r="T150"/>
  <c r="U150"/>
  <c r="Q199"/>
  <c r="T199"/>
  <c r="U199"/>
  <c r="Q352"/>
  <c r="T352"/>
  <c r="U352"/>
  <c r="Q385"/>
  <c r="T385"/>
  <c r="U385"/>
  <c r="C100"/>
  <c r="Q245"/>
  <c r="T245"/>
  <c r="U245"/>
  <c r="Q268"/>
  <c r="T268"/>
  <c r="U268"/>
  <c r="Q369"/>
  <c r="T369"/>
  <c r="U369"/>
  <c r="Q78"/>
  <c r="T78"/>
  <c r="T319"/>
  <c r="U319"/>
  <c r="Q319"/>
  <c r="Q366"/>
  <c r="T366"/>
  <c r="U366"/>
  <c r="T178"/>
  <c r="U178"/>
  <c r="Q178"/>
  <c r="Q174"/>
  <c r="T174"/>
  <c r="U174"/>
  <c r="T186"/>
  <c r="U186"/>
  <c r="Q186"/>
  <c r="Q194"/>
  <c r="T194"/>
  <c r="U194"/>
  <c r="Q214"/>
  <c r="T214"/>
  <c r="U214"/>
  <c r="Q239"/>
  <c r="T239"/>
  <c r="U239"/>
  <c r="Q306"/>
  <c r="T306"/>
  <c r="U306"/>
  <c r="T320"/>
  <c r="U320"/>
  <c r="Q320"/>
  <c r="T403"/>
  <c r="U403"/>
  <c r="Q403"/>
  <c r="Q416"/>
  <c r="T416"/>
  <c r="U416"/>
  <c r="Q102"/>
  <c r="T102"/>
  <c r="U102"/>
  <c r="C154"/>
  <c r="T218"/>
  <c r="U218"/>
  <c r="Q99"/>
  <c r="T99"/>
  <c r="U99"/>
  <c r="Q235"/>
  <c r="T235"/>
  <c r="U235"/>
  <c r="Q259"/>
  <c r="T259"/>
  <c r="U259"/>
  <c r="Q284"/>
  <c r="T284"/>
  <c r="U284"/>
  <c r="Q145"/>
  <c r="T145"/>
  <c r="U145"/>
  <c r="T162"/>
  <c r="U162"/>
  <c r="Q162"/>
  <c r="T170"/>
  <c r="U170"/>
  <c r="Q170"/>
  <c r="T292"/>
  <c r="U292"/>
  <c r="Q292"/>
  <c r="Q182"/>
  <c r="T182"/>
  <c r="U182"/>
  <c r="C103"/>
  <c r="T389"/>
  <c r="U389"/>
  <c r="Q389"/>
  <c r="C452"/>
  <c r="Q299"/>
  <c r="T226"/>
  <c r="U226"/>
  <c r="T327"/>
  <c r="U327"/>
  <c r="T175"/>
  <c r="U175"/>
  <c r="Q175"/>
  <c r="Q195"/>
  <c r="T195"/>
  <c r="U195"/>
  <c r="T219"/>
  <c r="U219"/>
  <c r="Q219"/>
  <c r="Q359"/>
  <c r="T359"/>
  <c r="U359"/>
  <c r="T395"/>
  <c r="U395"/>
  <c r="Q395"/>
  <c r="Q285"/>
  <c r="T285"/>
  <c r="U285"/>
  <c r="T265"/>
  <c r="U265"/>
  <c r="Q265"/>
  <c r="T304"/>
  <c r="U304"/>
  <c r="Q304"/>
  <c r="Q357"/>
  <c r="T357"/>
  <c r="U357"/>
  <c r="T390"/>
  <c r="U390"/>
  <c r="Q390"/>
  <c r="Q249"/>
  <c r="T249"/>
  <c r="U249"/>
  <c r="Q323"/>
  <c r="T323"/>
  <c r="U323"/>
  <c r="G509"/>
  <c r="Q190"/>
  <c r="T190"/>
  <c r="U190"/>
  <c r="Q210"/>
  <c r="T210"/>
  <c r="U210"/>
  <c r="Q222"/>
  <c r="T222"/>
  <c r="U222"/>
  <c r="Q231"/>
  <c r="T231"/>
  <c r="U231"/>
  <c r="T406"/>
  <c r="U406"/>
  <c r="Q406"/>
  <c r="Q386"/>
  <c r="T386"/>
  <c r="U386"/>
  <c r="T396"/>
  <c r="U396"/>
  <c r="Q396"/>
  <c r="C140"/>
  <c r="Q202"/>
  <c r="P134"/>
  <c r="Q146"/>
  <c r="Q233"/>
  <c r="C43"/>
  <c r="Q422"/>
  <c r="T422"/>
  <c r="U422"/>
  <c r="C83"/>
  <c r="Q238"/>
  <c r="T238"/>
  <c r="U238"/>
  <c r="Q246"/>
  <c r="T246"/>
  <c r="U246"/>
  <c r="T252"/>
  <c r="U252"/>
  <c r="Q252"/>
  <c r="T277"/>
  <c r="U277"/>
  <c r="Q277"/>
  <c r="T373"/>
  <c r="U373"/>
  <c r="Q373"/>
  <c r="T409"/>
  <c r="U409"/>
  <c r="Q409"/>
  <c r="Q313"/>
  <c r="T313"/>
  <c r="U313"/>
  <c r="Q153"/>
  <c r="T153"/>
  <c r="U153"/>
  <c r="Q166"/>
  <c r="T166"/>
  <c r="U166"/>
  <c r="T198"/>
  <c r="U198"/>
  <c r="Q198"/>
  <c r="Q206"/>
  <c r="T206"/>
  <c r="U206"/>
  <c r="T310"/>
  <c r="U310"/>
  <c r="Q310"/>
  <c r="Q361"/>
  <c r="T361"/>
  <c r="U361"/>
  <c r="T176"/>
  <c r="U176"/>
  <c r="Q176"/>
  <c r="D5"/>
  <c r="C6"/>
  <c r="T253"/>
  <c r="U253"/>
  <c r="Q253"/>
  <c r="Q270"/>
  <c r="T270"/>
  <c r="U270"/>
  <c r="T394"/>
  <c r="U394"/>
  <c r="Q394"/>
  <c r="C144"/>
  <c r="C55"/>
  <c r="Q165"/>
  <c r="T165"/>
  <c r="U165"/>
  <c r="T197"/>
  <c r="U197"/>
  <c r="Q197"/>
  <c r="Q209"/>
  <c r="T209"/>
  <c r="U209"/>
  <c r="Q177"/>
  <c r="T177"/>
  <c r="U177"/>
  <c r="Q71"/>
  <c r="T71"/>
  <c r="U71"/>
  <c r="Q217"/>
  <c r="T217"/>
  <c r="U217"/>
  <c r="S135"/>
  <c r="P135"/>
  <c r="S134"/>
  <c r="C427"/>
  <c r="P427"/>
  <c r="T250"/>
  <c r="U250"/>
  <c r="Q250"/>
  <c r="T286"/>
  <c r="U286"/>
  <c r="Q286"/>
  <c r="Q378"/>
  <c r="T378"/>
  <c r="U378"/>
  <c r="T407"/>
  <c r="U407"/>
  <c r="Q407"/>
  <c r="Q149"/>
  <c r="T149"/>
  <c r="U149"/>
  <c r="Q132"/>
  <c r="T132"/>
  <c r="U132"/>
  <c r="Q136"/>
  <c r="T136"/>
  <c r="U136"/>
  <c r="Q185"/>
  <c r="T185"/>
  <c r="U185"/>
  <c r="C11"/>
  <c r="T134"/>
  <c r="U134"/>
  <c r="Q134"/>
  <c r="C84"/>
  <c r="C104"/>
  <c r="G510"/>
  <c r="C141"/>
  <c r="C453"/>
  <c r="C155"/>
  <c r="C56"/>
  <c r="Q427"/>
  <c r="T427"/>
  <c r="U427"/>
  <c r="T135"/>
  <c r="U135"/>
  <c r="Q13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C85"/>
  <c r="C156"/>
  <c r="C454"/>
  <c r="G511"/>
  <c r="C105"/>
  <c r="C57"/>
  <c r="C106"/>
  <c r="C86"/>
  <c r="G512"/>
  <c r="C157"/>
  <c r="C455"/>
  <c r="D57"/>
  <c r="D58"/>
  <c r="D59"/>
  <c r="D60"/>
  <c r="D61"/>
  <c r="D62"/>
  <c r="D63"/>
  <c r="D64"/>
  <c r="D65"/>
  <c r="D66"/>
  <c r="D67"/>
  <c r="D68"/>
  <c r="D69"/>
  <c r="D70"/>
  <c r="D71"/>
  <c r="D72"/>
  <c r="D73"/>
  <c r="D74"/>
  <c r="D75"/>
  <c r="D76"/>
  <c r="D77"/>
  <c r="D78"/>
  <c r="D79"/>
  <c r="D80"/>
  <c r="D81"/>
  <c r="D82"/>
  <c r="D83"/>
  <c r="D84"/>
  <c r="D85"/>
  <c r="G513"/>
  <c r="C87"/>
  <c r="C107"/>
  <c r="D86"/>
  <c r="C456"/>
  <c r="G514"/>
  <c r="C88"/>
  <c r="C108"/>
  <c r="C457"/>
  <c r="D87"/>
  <c r="C458"/>
  <c r="C89"/>
  <c r="D88"/>
  <c r="D89"/>
  <c r="C109"/>
  <c r="G515"/>
  <c r="G516"/>
  <c r="C459"/>
  <c r="C110"/>
  <c r="C90"/>
  <c r="D90"/>
  <c r="C111"/>
  <c r="G517"/>
  <c r="C91"/>
  <c r="C460"/>
  <c r="C92"/>
  <c r="C112"/>
  <c r="C461"/>
  <c r="D91"/>
  <c r="D92"/>
  <c r="G518"/>
  <c r="C113"/>
  <c r="C462"/>
  <c r="G519"/>
  <c r="C93"/>
  <c r="G520"/>
  <c r="D93"/>
  <c r="D94"/>
  <c r="D95"/>
  <c r="D96"/>
  <c r="D97"/>
  <c r="D98"/>
  <c r="D99"/>
  <c r="D100"/>
  <c r="D101"/>
  <c r="D102"/>
  <c r="D103"/>
  <c r="D104"/>
  <c r="D105"/>
  <c r="D106"/>
  <c r="D107"/>
  <c r="D108"/>
  <c r="D109"/>
  <c r="D110"/>
  <c r="D111"/>
  <c r="D112"/>
  <c r="C463"/>
  <c r="D113"/>
  <c r="C114"/>
  <c r="G521"/>
  <c r="D114"/>
  <c r="C115"/>
  <c r="C464"/>
  <c r="C465"/>
  <c r="C116"/>
  <c r="D115"/>
  <c r="G522"/>
  <c r="C466"/>
  <c r="G523"/>
  <c r="C117"/>
  <c r="D116"/>
  <c r="G524"/>
  <c r="C467"/>
  <c r="D117"/>
  <c r="C118"/>
  <c r="G525"/>
  <c r="C468"/>
  <c r="D118"/>
  <c r="C119"/>
  <c r="C469"/>
  <c r="D119"/>
  <c r="C120"/>
  <c r="G526"/>
  <c r="G527"/>
  <c r="C121"/>
  <c r="D120"/>
  <c r="C470"/>
  <c r="C471"/>
  <c r="D121"/>
  <c r="C122"/>
  <c r="G528"/>
  <c r="C472"/>
  <c r="G529"/>
  <c r="C123"/>
  <c r="D122"/>
  <c r="C473"/>
  <c r="D123"/>
  <c r="C124"/>
  <c r="G530"/>
  <c r="G531"/>
  <c r="C474"/>
  <c r="D124"/>
  <c r="C125"/>
  <c r="C475"/>
  <c r="D125"/>
  <c r="C126"/>
  <c r="G532"/>
  <c r="C127"/>
  <c r="D126"/>
  <c r="G533"/>
  <c r="C476"/>
  <c r="G534"/>
  <c r="C128"/>
  <c r="D127"/>
  <c r="C477"/>
  <c r="D128"/>
  <c r="C129"/>
  <c r="C478"/>
  <c r="G535"/>
  <c r="C479"/>
  <c r="C130"/>
  <c r="D129"/>
  <c r="G536"/>
  <c r="D130"/>
  <c r="C131"/>
  <c r="C480"/>
  <c r="G537"/>
  <c r="G538"/>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C481"/>
  <c r="D481"/>
  <c r="C482"/>
  <c r="D482"/>
  <c r="G539"/>
  <c r="C483"/>
  <c r="D483"/>
  <c r="G540"/>
  <c r="C484"/>
  <c r="G541"/>
  <c r="C485"/>
  <c r="D484"/>
  <c r="G542"/>
  <c r="G543"/>
  <c r="C486"/>
  <c r="D485"/>
  <c r="C487"/>
  <c r="D486"/>
  <c r="G544"/>
  <c r="D487"/>
  <c r="C488"/>
  <c r="G545"/>
  <c r="D488"/>
  <c r="C489"/>
  <c r="G546"/>
  <c r="D489"/>
  <c r="C490"/>
  <c r="G547"/>
  <c r="G548"/>
  <c r="D490"/>
  <c r="C491"/>
  <c r="C492"/>
  <c r="D491"/>
  <c r="G549"/>
  <c r="G550"/>
  <c r="D492"/>
  <c r="C493"/>
  <c r="C494"/>
  <c r="D493"/>
  <c r="G551"/>
  <c r="D494"/>
  <c r="C495"/>
  <c r="G552"/>
  <c r="C496"/>
  <c r="D495"/>
  <c r="G553"/>
  <c r="G554"/>
  <c r="C497"/>
  <c r="D496"/>
  <c r="D497"/>
  <c r="C498"/>
  <c r="G555"/>
  <c r="C499"/>
  <c r="D498"/>
  <c r="G556"/>
  <c r="G557"/>
  <c r="D499"/>
  <c r="C500"/>
  <c r="D500"/>
  <c r="C501"/>
  <c r="G558"/>
  <c r="G559"/>
  <c r="C502"/>
  <c r="D501"/>
  <c r="G560"/>
  <c r="D502"/>
  <c r="C503"/>
  <c r="D503"/>
  <c r="C504"/>
  <c r="G561"/>
  <c r="G562"/>
  <c r="D504"/>
  <c r="C505"/>
  <c r="D505"/>
  <c r="C506"/>
  <c r="G563"/>
  <c r="G564"/>
  <c r="D506"/>
  <c r="C507"/>
  <c r="D507"/>
  <c r="C508"/>
  <c r="G565"/>
  <c r="G566"/>
  <c r="C509"/>
  <c r="D508"/>
  <c r="C510"/>
  <c r="D509"/>
  <c r="G567"/>
  <c r="C511"/>
  <c r="D510"/>
  <c r="G568"/>
  <c r="G569"/>
  <c r="D511"/>
  <c r="C512"/>
  <c r="C513"/>
  <c r="D512"/>
  <c r="G570"/>
  <c r="D513"/>
  <c r="C514"/>
  <c r="G571"/>
  <c r="D514"/>
  <c r="C515"/>
  <c r="G572"/>
  <c r="C516"/>
  <c r="D515"/>
  <c r="G573"/>
  <c r="G574"/>
  <c r="D516"/>
  <c r="C517"/>
  <c r="G575"/>
  <c r="D517"/>
  <c r="C518"/>
  <c r="C519"/>
  <c r="D518"/>
  <c r="G576"/>
  <c r="C520"/>
  <c r="D519"/>
  <c r="G577"/>
  <c r="G578"/>
  <c r="C521"/>
  <c r="D520"/>
  <c r="C522"/>
  <c r="D521"/>
  <c r="G579"/>
  <c r="G580"/>
  <c r="C523"/>
  <c r="D522"/>
  <c r="G581"/>
  <c r="F582"/>
  <c r="D523"/>
  <c r="C524"/>
  <c r="G582"/>
  <c r="F583"/>
  <c r="C525"/>
  <c r="D524"/>
  <c r="D525"/>
  <c r="C526"/>
  <c r="F584"/>
  <c r="G583"/>
  <c r="F585"/>
  <c r="G584"/>
  <c r="C527"/>
  <c r="D526"/>
  <c r="G585"/>
  <c r="F586"/>
  <c r="D527"/>
  <c r="C528"/>
  <c r="G586"/>
  <c r="F587"/>
  <c r="C529"/>
  <c r="D528"/>
  <c r="D529"/>
  <c r="C530"/>
  <c r="F588"/>
  <c r="G588"/>
  <c r="G587"/>
  <c r="D530"/>
  <c r="C531"/>
  <c r="C532"/>
  <c r="D531"/>
  <c r="C533"/>
  <c r="D532"/>
  <c r="C534"/>
  <c r="D533"/>
  <c r="D534"/>
  <c r="C535"/>
  <c r="D535"/>
  <c r="C536"/>
  <c r="D536"/>
  <c r="C537"/>
  <c r="D537"/>
  <c r="C538"/>
  <c r="C539"/>
  <c r="D538"/>
  <c r="D539"/>
  <c r="C540"/>
  <c r="D540"/>
  <c r="C541"/>
  <c r="C542"/>
  <c r="D541"/>
  <c r="C543"/>
  <c r="D542"/>
  <c r="D543"/>
  <c r="C544"/>
  <c r="D544"/>
  <c r="C545"/>
  <c r="D545"/>
  <c r="C546"/>
  <c r="C547"/>
  <c r="D546"/>
  <c r="D547"/>
  <c r="C548"/>
  <c r="C549"/>
  <c r="D548"/>
  <c r="D549"/>
  <c r="C550"/>
  <c r="C551"/>
  <c r="D550"/>
  <c r="D551"/>
  <c r="C552"/>
  <c r="D552"/>
  <c r="C553"/>
  <c r="C554"/>
  <c r="D553"/>
  <c r="D554"/>
  <c r="C555"/>
  <c r="D555"/>
  <c r="C556"/>
  <c r="C557"/>
  <c r="D556"/>
  <c r="D557"/>
  <c r="C558"/>
  <c r="D558"/>
  <c r="C559"/>
  <c r="D559"/>
  <c r="C560"/>
  <c r="D560"/>
  <c r="C561"/>
  <c r="C562"/>
  <c r="D561"/>
  <c r="C563"/>
  <c r="D562"/>
  <c r="C564"/>
  <c r="D563"/>
  <c r="C565"/>
  <c r="D564"/>
  <c r="C566"/>
  <c r="D565"/>
  <c r="D566"/>
  <c r="C567"/>
  <c r="C568"/>
  <c r="D567"/>
  <c r="C569"/>
  <c r="D568"/>
  <c r="C570"/>
  <c r="D569"/>
  <c r="D570"/>
  <c r="C571"/>
  <c r="C572"/>
  <c r="D571"/>
  <c r="C573"/>
  <c r="D572"/>
  <c r="C574"/>
  <c r="D573"/>
  <c r="C575"/>
  <c r="D574"/>
  <c r="D575"/>
  <c r="C576"/>
  <c r="C577"/>
  <c r="D576"/>
  <c r="D577"/>
  <c r="C578"/>
  <c r="C579"/>
  <c r="D578"/>
  <c r="D579"/>
  <c r="AA5"/>
  <c r="AE5"/>
  <c r="AF15"/>
  <c r="AF14"/>
  <c r="F570" i="31"/>
  <c r="I569"/>
  <c r="G570"/>
  <c r="F577"/>
  <c r="I576"/>
  <c r="G577"/>
  <c r="AE577"/>
  <c r="AE576"/>
  <c r="AF577"/>
  <c r="AR577"/>
  <c r="AR6"/>
  <c r="AR7"/>
  <c r="AR8"/>
  <c r="AR9"/>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R75"/>
  <c r="AR76"/>
  <c r="AR77"/>
  <c r="AR78"/>
  <c r="F79"/>
  <c r="I78"/>
  <c r="G79"/>
  <c r="AE79"/>
  <c r="AE78"/>
  <c r="AF79"/>
  <c r="AR79"/>
  <c r="AR80"/>
  <c r="AR81"/>
  <c r="AR82"/>
  <c r="AR83"/>
  <c r="AR84"/>
  <c r="AR85"/>
  <c r="AR86"/>
  <c r="AR87"/>
  <c r="AR88"/>
  <c r="AR89"/>
  <c r="AR90"/>
  <c r="AR91"/>
  <c r="AR92"/>
  <c r="AR93"/>
  <c r="AR94"/>
  <c r="AR95"/>
  <c r="AR96"/>
  <c r="AR97"/>
  <c r="AR98"/>
  <c r="AR99"/>
  <c r="AR100"/>
  <c r="AR101"/>
  <c r="AR102"/>
  <c r="AR103"/>
  <c r="AR104"/>
  <c r="AR105"/>
  <c r="AR106"/>
  <c r="AR107"/>
  <c r="AR108"/>
  <c r="AR109"/>
  <c r="AR110"/>
  <c r="AR111"/>
  <c r="AR112"/>
  <c r="AR113"/>
  <c r="AR114"/>
  <c r="AR115"/>
  <c r="AR116"/>
  <c r="AR117"/>
  <c r="AR118"/>
  <c r="AR119"/>
  <c r="AR120"/>
  <c r="AR121"/>
  <c r="AR122"/>
  <c r="AR123"/>
  <c r="AR124"/>
  <c r="AR125"/>
  <c r="AR126"/>
  <c r="AR127"/>
  <c r="AR128"/>
  <c r="AR129"/>
  <c r="AR130"/>
  <c r="AR131"/>
  <c r="AR132"/>
  <c r="AR133"/>
  <c r="AR134"/>
  <c r="AR135"/>
  <c r="AR136"/>
  <c r="AR137"/>
  <c r="AR138"/>
  <c r="AR139"/>
  <c r="AR140"/>
  <c r="AR141"/>
  <c r="AR142"/>
  <c r="AR143"/>
  <c r="AR144"/>
  <c r="AR145"/>
  <c r="AR146"/>
  <c r="AR147"/>
  <c r="AR148"/>
  <c r="AR149"/>
  <c r="AR150"/>
  <c r="AR151"/>
  <c r="AR152"/>
  <c r="AR153"/>
  <c r="AR154"/>
  <c r="AR155"/>
  <c r="AR156"/>
  <c r="AR157"/>
  <c r="AR158"/>
  <c r="F159"/>
  <c r="I158"/>
  <c r="G159"/>
  <c r="AE174"/>
  <c r="AE173"/>
  <c r="AF174"/>
  <c r="AF173"/>
  <c r="AF172"/>
  <c r="AF171"/>
  <c r="AF170"/>
  <c r="AF169"/>
  <c r="AF168"/>
  <c r="AF167"/>
  <c r="AF166"/>
  <c r="AF165"/>
  <c r="AF164"/>
  <c r="AF163"/>
  <c r="AF162"/>
  <c r="AF161"/>
  <c r="AF160"/>
  <c r="AF159"/>
  <c r="AR159"/>
  <c r="AR160"/>
  <c r="F161"/>
  <c r="I160"/>
  <c r="G161"/>
  <c r="AR161"/>
  <c r="AR162"/>
  <c r="AR163"/>
  <c r="AR164"/>
  <c r="AR165"/>
  <c r="F166"/>
  <c r="I165"/>
  <c r="G166"/>
  <c r="AR166"/>
  <c r="F167"/>
  <c r="I166"/>
  <c r="G167"/>
  <c r="AR167"/>
  <c r="AR168"/>
  <c r="F169"/>
  <c r="I168"/>
  <c r="G169"/>
  <c r="AR169"/>
  <c r="AR170"/>
  <c r="AR171"/>
  <c r="F172"/>
  <c r="I171"/>
  <c r="G172"/>
  <c r="AR172"/>
  <c r="AR173"/>
  <c r="AR174"/>
  <c r="F175"/>
  <c r="I174"/>
  <c r="G175"/>
  <c r="AE194"/>
  <c r="AE193"/>
  <c r="AF194"/>
  <c r="AF193"/>
  <c r="AF192"/>
  <c r="AF191"/>
  <c r="AF190"/>
  <c r="AF189"/>
  <c r="AF188"/>
  <c r="AF187"/>
  <c r="AF186"/>
  <c r="AF185"/>
  <c r="AF184"/>
  <c r="AF183"/>
  <c r="AF182"/>
  <c r="AF181"/>
  <c r="AF180"/>
  <c r="AF179"/>
  <c r="AF178"/>
  <c r="AF177"/>
  <c r="AF176"/>
  <c r="AF175"/>
  <c r="AR175"/>
  <c r="F176"/>
  <c r="I175"/>
  <c r="G176"/>
  <c r="AR176"/>
  <c r="AR177"/>
  <c r="F178"/>
  <c r="I177"/>
  <c r="G178"/>
  <c r="AR178"/>
  <c r="F179"/>
  <c r="I178"/>
  <c r="G179"/>
  <c r="AR179"/>
  <c r="F180"/>
  <c r="I179"/>
  <c r="G180"/>
  <c r="AR180"/>
  <c r="AR181"/>
  <c r="F182"/>
  <c r="I181"/>
  <c r="G182"/>
  <c r="AR182"/>
  <c r="F183"/>
  <c r="I182"/>
  <c r="G183"/>
  <c r="AR183"/>
  <c r="AR184"/>
  <c r="F185"/>
  <c r="I184"/>
  <c r="G185"/>
  <c r="AR185"/>
  <c r="AR186"/>
  <c r="F187"/>
  <c r="I186"/>
  <c r="G187"/>
  <c r="AR187"/>
  <c r="F188"/>
  <c r="I187"/>
  <c r="G188"/>
  <c r="AR188"/>
  <c r="F189"/>
  <c r="I188"/>
  <c r="G189"/>
  <c r="AR189"/>
  <c r="F190"/>
  <c r="I189"/>
  <c r="G190"/>
  <c r="AR190"/>
  <c r="F191"/>
  <c r="I190"/>
  <c r="G191"/>
  <c r="AR191"/>
  <c r="AR192"/>
  <c r="F193"/>
  <c r="I192"/>
  <c r="G193"/>
  <c r="AR193"/>
  <c r="F194"/>
  <c r="I193"/>
  <c r="G194"/>
  <c r="AR194"/>
  <c r="F195"/>
  <c r="I194"/>
  <c r="G195"/>
  <c r="AE206"/>
  <c r="AE205"/>
  <c r="AF206"/>
  <c r="AF205"/>
  <c r="AF204"/>
  <c r="AF203"/>
  <c r="AF202"/>
  <c r="AF201"/>
  <c r="AF200"/>
  <c r="AF199"/>
  <c r="AF198"/>
  <c r="AF197"/>
  <c r="AF196"/>
  <c r="AF195"/>
  <c r="AR195"/>
  <c r="F196"/>
  <c r="I195"/>
  <c r="G196"/>
  <c r="AR196"/>
  <c r="F197"/>
  <c r="I196"/>
  <c r="G197"/>
  <c r="AR197"/>
  <c r="F198"/>
  <c r="I197"/>
  <c r="G198"/>
  <c r="AR198"/>
  <c r="F199"/>
  <c r="I198"/>
  <c r="G199"/>
  <c r="AR199"/>
  <c r="F200"/>
  <c r="I199"/>
  <c r="G200"/>
  <c r="AR200"/>
  <c r="F201"/>
  <c r="I200"/>
  <c r="G201"/>
  <c r="AR201"/>
  <c r="F202"/>
  <c r="I201"/>
  <c r="G202"/>
  <c r="AR202"/>
  <c r="F203"/>
  <c r="I202"/>
  <c r="G203"/>
  <c r="AR203"/>
  <c r="F204"/>
  <c r="I203"/>
  <c r="G204"/>
  <c r="AR204"/>
  <c r="F205"/>
  <c r="I204"/>
  <c r="G205"/>
  <c r="AR205"/>
  <c r="F206"/>
  <c r="I205"/>
  <c r="G206"/>
  <c r="AR206"/>
  <c r="F207"/>
  <c r="I206"/>
  <c r="G207"/>
  <c r="AE207"/>
  <c r="AF207"/>
  <c r="AR207"/>
  <c r="F208"/>
  <c r="I207"/>
  <c r="G208"/>
  <c r="AE213"/>
  <c r="AE212"/>
  <c r="AF213"/>
  <c r="AF212"/>
  <c r="AF211"/>
  <c r="AF210"/>
  <c r="AF209"/>
  <c r="AF208"/>
  <c r="AR208"/>
  <c r="F209"/>
  <c r="I208"/>
  <c r="G209"/>
  <c r="AR209"/>
  <c r="F210"/>
  <c r="I209"/>
  <c r="G210"/>
  <c r="AR210"/>
  <c r="F211"/>
  <c r="I210"/>
  <c r="G211"/>
  <c r="AR211"/>
  <c r="F212"/>
  <c r="I211"/>
  <c r="G212"/>
  <c r="AR212"/>
  <c r="F213"/>
  <c r="I212"/>
  <c r="G213"/>
  <c r="AR213"/>
  <c r="F214"/>
  <c r="I213"/>
  <c r="G214"/>
  <c r="AE235"/>
  <c r="AE234"/>
  <c r="AF235"/>
  <c r="AF234"/>
  <c r="AF233"/>
  <c r="AF232"/>
  <c r="AF231"/>
  <c r="AF230"/>
  <c r="AF229"/>
  <c r="AF228"/>
  <c r="AF227"/>
  <c r="AF226"/>
  <c r="AF225"/>
  <c r="AF224"/>
  <c r="AF223"/>
  <c r="AF222"/>
  <c r="AF221"/>
  <c r="AF220"/>
  <c r="AF219"/>
  <c r="AF218"/>
  <c r="AF217"/>
  <c r="AF216"/>
  <c r="AF215"/>
  <c r="AF214"/>
  <c r="AR214"/>
  <c r="F215"/>
  <c r="I214"/>
  <c r="G215"/>
  <c r="AR215"/>
  <c r="F216"/>
  <c r="I215"/>
  <c r="G216"/>
  <c r="AR216"/>
  <c r="F217"/>
  <c r="I216"/>
  <c r="G217"/>
  <c r="AR217"/>
  <c r="F218"/>
  <c r="I217"/>
  <c r="G218"/>
  <c r="AR218"/>
  <c r="F219"/>
  <c r="I218"/>
  <c r="G219"/>
  <c r="AR219"/>
  <c r="F220"/>
  <c r="I219"/>
  <c r="G220"/>
  <c r="AR220"/>
  <c r="F221"/>
  <c r="I220"/>
  <c r="G221"/>
  <c r="AR221"/>
  <c r="F222"/>
  <c r="I221"/>
  <c r="G222"/>
  <c r="AR222"/>
  <c r="F223"/>
  <c r="I222"/>
  <c r="G223"/>
  <c r="AR223"/>
  <c r="AR224"/>
  <c r="F225"/>
  <c r="I224"/>
  <c r="G225"/>
  <c r="AR225"/>
  <c r="F226"/>
  <c r="I225"/>
  <c r="G226"/>
  <c r="AR226"/>
  <c r="F227"/>
  <c r="I226"/>
  <c r="G227"/>
  <c r="AR227"/>
  <c r="AR228"/>
  <c r="F229"/>
  <c r="I228"/>
  <c r="G229"/>
  <c r="AR229"/>
  <c r="F230"/>
  <c r="I229"/>
  <c r="G230"/>
  <c r="AR230"/>
  <c r="F231"/>
  <c r="I230"/>
  <c r="G231"/>
  <c r="AR231"/>
  <c r="AR232"/>
  <c r="AR233"/>
  <c r="AR234"/>
  <c r="F235"/>
  <c r="I234"/>
  <c r="G235"/>
  <c r="AR235"/>
  <c r="AR236"/>
  <c r="F237"/>
  <c r="I236"/>
  <c r="G237"/>
  <c r="AE248"/>
  <c r="AE247"/>
  <c r="AF248"/>
  <c r="AF247"/>
  <c r="AF246"/>
  <c r="AF245"/>
  <c r="AF244"/>
  <c r="AF243"/>
  <c r="AF242"/>
  <c r="AF241"/>
  <c r="AF240"/>
  <c r="AF239"/>
  <c r="AF238"/>
  <c r="AF237"/>
  <c r="AR237"/>
  <c r="F238"/>
  <c r="I237"/>
  <c r="G238"/>
  <c r="AR238"/>
  <c r="F239"/>
  <c r="I238"/>
  <c r="G239"/>
  <c r="AR239"/>
  <c r="F240"/>
  <c r="I239"/>
  <c r="G240"/>
  <c r="AR240"/>
  <c r="F241"/>
  <c r="I240"/>
  <c r="G241"/>
  <c r="AR241"/>
  <c r="F242"/>
  <c r="I241"/>
  <c r="G242"/>
  <c r="AR242"/>
  <c r="F243"/>
  <c r="I242"/>
  <c r="G243"/>
  <c r="AR243"/>
  <c r="AR244"/>
  <c r="AR245"/>
  <c r="F246"/>
  <c r="I245"/>
  <c r="G246"/>
  <c r="AR246"/>
  <c r="F247"/>
  <c r="I246"/>
  <c r="G247"/>
  <c r="AR247"/>
  <c r="F248"/>
  <c r="I247"/>
  <c r="G248"/>
  <c r="AR248"/>
  <c r="F249"/>
  <c r="I248"/>
  <c r="G249"/>
  <c r="AE269"/>
  <c r="AE268"/>
  <c r="AF269"/>
  <c r="AF268"/>
  <c r="AF267"/>
  <c r="AF266"/>
  <c r="AF265"/>
  <c r="AF264"/>
  <c r="AF263"/>
  <c r="AF262"/>
  <c r="AF261"/>
  <c r="AF260"/>
  <c r="AF259"/>
  <c r="AF258"/>
  <c r="AF257"/>
  <c r="AF256"/>
  <c r="AF255"/>
  <c r="AF254"/>
  <c r="AF253"/>
  <c r="AF252"/>
  <c r="AF251"/>
  <c r="AF250"/>
  <c r="AF249"/>
  <c r="AR249"/>
  <c r="AR250"/>
  <c r="AR251"/>
  <c r="F252"/>
  <c r="I251"/>
  <c r="G252"/>
  <c r="AR252"/>
  <c r="F253"/>
  <c r="I252"/>
  <c r="G253"/>
  <c r="AR253"/>
  <c r="F254"/>
  <c r="I253"/>
  <c r="G254"/>
  <c r="AR254"/>
  <c r="F255"/>
  <c r="I254"/>
  <c r="G255"/>
  <c r="AR255"/>
  <c r="AR256"/>
  <c r="AR257"/>
  <c r="F258"/>
  <c r="I257"/>
  <c r="G258"/>
  <c r="AR258"/>
  <c r="AR259"/>
  <c r="F260"/>
  <c r="I259"/>
  <c r="G260"/>
  <c r="AR260"/>
  <c r="F261"/>
  <c r="I260"/>
  <c r="G261"/>
  <c r="AR261"/>
  <c r="AR262"/>
  <c r="F263"/>
  <c r="I262"/>
  <c r="G263"/>
  <c r="AR263"/>
  <c r="AR264"/>
  <c r="F265"/>
  <c r="I264"/>
  <c r="G265"/>
  <c r="AR265"/>
  <c r="F266"/>
  <c r="I265"/>
  <c r="G266"/>
  <c r="AR266"/>
  <c r="F267"/>
  <c r="I266"/>
  <c r="G267"/>
  <c r="AR267"/>
  <c r="F268"/>
  <c r="I267"/>
  <c r="G268"/>
  <c r="AR268"/>
  <c r="AR269"/>
  <c r="AR270"/>
  <c r="F271"/>
  <c r="I270"/>
  <c r="G271"/>
  <c r="AE276"/>
  <c r="AE275"/>
  <c r="AF276"/>
  <c r="AF275"/>
  <c r="AF274"/>
  <c r="AF273"/>
  <c r="AF272"/>
  <c r="AF271"/>
  <c r="AR271"/>
  <c r="F272"/>
  <c r="I271"/>
  <c r="G272"/>
  <c r="AR272"/>
  <c r="F273"/>
  <c r="I272"/>
  <c r="G273"/>
  <c r="AR273"/>
  <c r="F274"/>
  <c r="I273"/>
  <c r="G274"/>
  <c r="AR274"/>
  <c r="F275"/>
  <c r="I274"/>
  <c r="G275"/>
  <c r="AR275"/>
  <c r="F276"/>
  <c r="I275"/>
  <c r="G276"/>
  <c r="AR276"/>
  <c r="F277"/>
  <c r="I276"/>
  <c r="G277"/>
  <c r="AE284"/>
  <c r="AE283"/>
  <c r="AF284"/>
  <c r="AF283"/>
  <c r="AF282"/>
  <c r="AF281"/>
  <c r="AF280"/>
  <c r="AF279"/>
  <c r="AF278"/>
  <c r="AF277"/>
  <c r="AR277"/>
  <c r="F278"/>
  <c r="I277"/>
  <c r="G278"/>
  <c r="AR278"/>
  <c r="F279"/>
  <c r="I278"/>
  <c r="G279"/>
  <c r="AR279"/>
  <c r="F280"/>
  <c r="I279"/>
  <c r="G280"/>
  <c r="AR280"/>
  <c r="F281"/>
  <c r="I280"/>
  <c r="G281"/>
  <c r="AR281"/>
  <c r="F282"/>
  <c r="I281"/>
  <c r="G282"/>
  <c r="AR282"/>
  <c r="F283"/>
  <c r="I282"/>
  <c r="G283"/>
  <c r="AR283"/>
  <c r="F284"/>
  <c r="I283"/>
  <c r="G284"/>
  <c r="AR284"/>
  <c r="F285"/>
  <c r="I284"/>
  <c r="G285"/>
  <c r="AE309"/>
  <c r="AE308"/>
  <c r="AF309"/>
  <c r="AF308"/>
  <c r="AF307"/>
  <c r="AF306"/>
  <c r="AF305"/>
  <c r="AF304"/>
  <c r="AF303"/>
  <c r="AF302"/>
  <c r="AF301"/>
  <c r="AF300"/>
  <c r="AF299"/>
  <c r="AF298"/>
  <c r="AF297"/>
  <c r="AF296"/>
  <c r="AF295"/>
  <c r="AF294"/>
  <c r="AF293"/>
  <c r="AF292"/>
  <c r="AF291"/>
  <c r="AF290"/>
  <c r="AF289"/>
  <c r="AF288"/>
  <c r="AF287"/>
  <c r="AF286"/>
  <c r="AF285"/>
  <c r="AR285"/>
  <c r="F286"/>
  <c r="I285"/>
  <c r="G286"/>
  <c r="AR286"/>
  <c r="F287"/>
  <c r="I286"/>
  <c r="G287"/>
  <c r="AR287"/>
  <c r="F288"/>
  <c r="I287"/>
  <c r="G288"/>
  <c r="AR288"/>
  <c r="F289"/>
  <c r="I288"/>
  <c r="G289"/>
  <c r="AR289"/>
  <c r="F290"/>
  <c r="I289"/>
  <c r="G290"/>
  <c r="AR290"/>
  <c r="F291"/>
  <c r="I290"/>
  <c r="G291"/>
  <c r="AR291"/>
  <c r="F292"/>
  <c r="I291"/>
  <c r="G292"/>
  <c r="AR292"/>
  <c r="F293"/>
  <c r="I292"/>
  <c r="G293"/>
  <c r="AR293"/>
  <c r="F294"/>
  <c r="I293"/>
  <c r="G294"/>
  <c r="AR294"/>
  <c r="F295"/>
  <c r="I294"/>
  <c r="G295"/>
  <c r="AR295"/>
  <c r="F296"/>
  <c r="I295"/>
  <c r="G296"/>
  <c r="AR296"/>
  <c r="F297"/>
  <c r="I296"/>
  <c r="G297"/>
  <c r="AR297"/>
  <c r="F298"/>
  <c r="I297"/>
  <c r="G298"/>
  <c r="AR298"/>
  <c r="F299"/>
  <c r="I298"/>
  <c r="G299"/>
  <c r="AR299"/>
  <c r="F300"/>
  <c r="I299"/>
  <c r="G300"/>
  <c r="AR300"/>
  <c r="F301"/>
  <c r="I300"/>
  <c r="G301"/>
  <c r="AR301"/>
  <c r="AR302"/>
  <c r="F303"/>
  <c r="I302"/>
  <c r="G303"/>
  <c r="AR303"/>
  <c r="AR304"/>
  <c r="F305"/>
  <c r="I304"/>
  <c r="G305"/>
  <c r="AR305"/>
  <c r="F306"/>
  <c r="I305"/>
  <c r="G306"/>
  <c r="AR306"/>
  <c r="F307"/>
  <c r="I306"/>
  <c r="G307"/>
  <c r="AR307"/>
  <c r="F308"/>
  <c r="I307"/>
  <c r="G308"/>
  <c r="AR308"/>
  <c r="F309"/>
  <c r="I308"/>
  <c r="G309"/>
  <c r="AR309"/>
  <c r="F310"/>
  <c r="I309"/>
  <c r="G310"/>
  <c r="AE334"/>
  <c r="AE333"/>
  <c r="AF334"/>
  <c r="AF333"/>
  <c r="AF332"/>
  <c r="AF331"/>
  <c r="AF330"/>
  <c r="AF329"/>
  <c r="AF328"/>
  <c r="AF327"/>
  <c r="AF326"/>
  <c r="AF325"/>
  <c r="AF324"/>
  <c r="AF323"/>
  <c r="AF322"/>
  <c r="AF321"/>
  <c r="AF320"/>
  <c r="AF319"/>
  <c r="AF318"/>
  <c r="AF317"/>
  <c r="AF316"/>
  <c r="AF315"/>
  <c r="AF314"/>
  <c r="AF313"/>
  <c r="AF312"/>
  <c r="AF311"/>
  <c r="AF310"/>
  <c r="AR310"/>
  <c r="AR311"/>
  <c r="AR312"/>
  <c r="F313"/>
  <c r="I312"/>
  <c r="G313"/>
  <c r="AR313"/>
  <c r="F314"/>
  <c r="I313"/>
  <c r="G314"/>
  <c r="AR314"/>
  <c r="F315"/>
  <c r="I314"/>
  <c r="G315"/>
  <c r="AR315"/>
  <c r="F316"/>
  <c r="I315"/>
  <c r="G316"/>
  <c r="AR316"/>
  <c r="AR317"/>
  <c r="F318"/>
  <c r="I317"/>
  <c r="G318"/>
  <c r="AR318"/>
  <c r="F319"/>
  <c r="I318"/>
  <c r="G319"/>
  <c r="AR319"/>
  <c r="F320"/>
  <c r="I319"/>
  <c r="G320"/>
  <c r="AR320"/>
  <c r="F321"/>
  <c r="I320"/>
  <c r="G321"/>
  <c r="AR321"/>
  <c r="F322"/>
  <c r="I321"/>
  <c r="G322"/>
  <c r="AR322"/>
  <c r="F323"/>
  <c r="I322"/>
  <c r="G323"/>
  <c r="AR323"/>
  <c r="F324"/>
  <c r="I323"/>
  <c r="G324"/>
  <c r="AR324"/>
  <c r="AR325"/>
  <c r="F326"/>
  <c r="I325"/>
  <c r="G326"/>
  <c r="AR326"/>
  <c r="F327"/>
  <c r="I326"/>
  <c r="G327"/>
  <c r="AR327"/>
  <c r="AR328"/>
  <c r="F329"/>
  <c r="I328"/>
  <c r="G329"/>
  <c r="AR329"/>
  <c r="F330"/>
  <c r="I329"/>
  <c r="G330"/>
  <c r="AR330"/>
  <c r="F331"/>
  <c r="I330"/>
  <c r="G331"/>
  <c r="AR331"/>
  <c r="F332"/>
  <c r="I331"/>
  <c r="G332"/>
  <c r="AR332"/>
  <c r="F333"/>
  <c r="I332"/>
  <c r="G333"/>
  <c r="AR333"/>
  <c r="AR334"/>
  <c r="F335"/>
  <c r="I334"/>
  <c r="G335"/>
  <c r="AE359"/>
  <c r="AE358"/>
  <c r="AF359"/>
  <c r="AF358"/>
  <c r="AF357"/>
  <c r="AF356"/>
  <c r="AF355"/>
  <c r="AF354"/>
  <c r="AF353"/>
  <c r="AF352"/>
  <c r="AF351"/>
  <c r="AF350"/>
  <c r="AF349"/>
  <c r="AF348"/>
  <c r="AF347"/>
  <c r="AF346"/>
  <c r="AF345"/>
  <c r="AF344"/>
  <c r="AF343"/>
  <c r="AF342"/>
  <c r="AF341"/>
  <c r="AF340"/>
  <c r="AF339"/>
  <c r="AF338"/>
  <c r="AF337"/>
  <c r="AF336"/>
  <c r="AF335"/>
  <c r="AR335"/>
  <c r="F336"/>
  <c r="I335"/>
  <c r="G336"/>
  <c r="AR336"/>
  <c r="F337"/>
  <c r="I336"/>
  <c r="G337"/>
  <c r="AR337"/>
  <c r="AR338"/>
  <c r="I338"/>
  <c r="F339"/>
  <c r="G339"/>
  <c r="AR339"/>
  <c r="I339"/>
  <c r="F340"/>
  <c r="G340"/>
  <c r="AR340"/>
  <c r="I340"/>
  <c r="G341"/>
  <c r="AR341"/>
  <c r="I341"/>
  <c r="G342"/>
  <c r="AR342"/>
  <c r="I342"/>
  <c r="F343"/>
  <c r="G343"/>
  <c r="AR343"/>
  <c r="I343"/>
  <c r="F344"/>
  <c r="G344"/>
  <c r="AR344"/>
  <c r="I344"/>
  <c r="F345"/>
  <c r="G345"/>
  <c r="AR345"/>
  <c r="AR346"/>
  <c r="AR347"/>
  <c r="AR348"/>
  <c r="AR349"/>
  <c r="AR350"/>
  <c r="AR351"/>
  <c r="AR352"/>
  <c r="I352"/>
  <c r="F353"/>
  <c r="G353"/>
  <c r="AR353"/>
  <c r="I353"/>
  <c r="F354"/>
  <c r="G354"/>
  <c r="AR354"/>
  <c r="I354"/>
  <c r="G355"/>
  <c r="AR355"/>
  <c r="I355"/>
  <c r="F356"/>
  <c r="G356"/>
  <c r="AR356"/>
  <c r="I356"/>
  <c r="F357"/>
  <c r="G357"/>
  <c r="AR357"/>
  <c r="I357"/>
  <c r="G358"/>
  <c r="AR358"/>
  <c r="I358"/>
  <c r="F359"/>
  <c r="G359"/>
  <c r="AR359"/>
  <c r="I359"/>
  <c r="F360"/>
  <c r="G360"/>
  <c r="AE392"/>
  <c r="AE391"/>
  <c r="AF392"/>
  <c r="AF391"/>
  <c r="AF390"/>
  <c r="AF389"/>
  <c r="AF388"/>
  <c r="AF387"/>
  <c r="AF386"/>
  <c r="AF385"/>
  <c r="AF384"/>
  <c r="AF383"/>
  <c r="AF382"/>
  <c r="AF381"/>
  <c r="AF380"/>
  <c r="AF379"/>
  <c r="AF378"/>
  <c r="AF377"/>
  <c r="AF376"/>
  <c r="AF375"/>
  <c r="AF374"/>
  <c r="AF373"/>
  <c r="AF372"/>
  <c r="AF371"/>
  <c r="AF370"/>
  <c r="AF369"/>
  <c r="AF368"/>
  <c r="AF367"/>
  <c r="AF366"/>
  <c r="AF365"/>
  <c r="AF364"/>
  <c r="AF363"/>
  <c r="AF362"/>
  <c r="AF361"/>
  <c r="AF360"/>
  <c r="AR360"/>
  <c r="I360"/>
  <c r="F361"/>
  <c r="G361"/>
  <c r="AR361"/>
  <c r="I361"/>
  <c r="F362"/>
  <c r="G362"/>
  <c r="AR362"/>
  <c r="I362"/>
  <c r="F363"/>
  <c r="G363"/>
  <c r="AR363"/>
  <c r="I363"/>
  <c r="F364"/>
  <c r="G364"/>
  <c r="AR364"/>
  <c r="I364"/>
  <c r="F365"/>
  <c r="G365"/>
  <c r="AR365"/>
  <c r="I365"/>
  <c r="F366"/>
  <c r="G366"/>
  <c r="AR366"/>
  <c r="I366"/>
  <c r="F367"/>
  <c r="G367"/>
  <c r="AR367"/>
  <c r="I367"/>
  <c r="F368"/>
  <c r="G368"/>
  <c r="AR368"/>
  <c r="I368"/>
  <c r="F369"/>
  <c r="G369"/>
  <c r="AR369"/>
  <c r="I369"/>
  <c r="F370"/>
  <c r="G370"/>
  <c r="AR370"/>
  <c r="I370"/>
  <c r="F371"/>
  <c r="G371"/>
  <c r="AR371"/>
  <c r="I371"/>
  <c r="G372"/>
  <c r="AR372"/>
  <c r="I372"/>
  <c r="F373"/>
  <c r="G373"/>
  <c r="AR373"/>
  <c r="I373"/>
  <c r="F374"/>
  <c r="G374"/>
  <c r="AR374"/>
  <c r="I374"/>
  <c r="F375"/>
  <c r="G375"/>
  <c r="AR375"/>
  <c r="I375"/>
  <c r="G376"/>
  <c r="AR376"/>
  <c r="I376"/>
  <c r="F377"/>
  <c r="G377"/>
  <c r="AR377"/>
  <c r="I377"/>
  <c r="G378"/>
  <c r="AR378"/>
  <c r="I378"/>
  <c r="F379"/>
  <c r="G379"/>
  <c r="AR379"/>
  <c r="I379"/>
  <c r="F380"/>
  <c r="G380"/>
  <c r="AR380"/>
  <c r="I380"/>
  <c r="F381"/>
  <c r="G381"/>
  <c r="AR381"/>
  <c r="I381"/>
  <c r="G382"/>
  <c r="AR382"/>
  <c r="I382"/>
  <c r="G383"/>
  <c r="AR383"/>
  <c r="I383"/>
  <c r="F384"/>
  <c r="G384"/>
  <c r="AR384"/>
  <c r="I384"/>
  <c r="F385"/>
  <c r="G385"/>
  <c r="AR385"/>
  <c r="I385"/>
  <c r="F386"/>
  <c r="G386"/>
  <c r="AR386"/>
  <c r="I386"/>
  <c r="G387"/>
  <c r="AR387"/>
  <c r="I387"/>
  <c r="G388"/>
  <c r="AR388"/>
  <c r="I388"/>
  <c r="F389"/>
  <c r="G389"/>
  <c r="AR389"/>
  <c r="I389"/>
  <c r="F390"/>
  <c r="G390"/>
  <c r="AR390"/>
  <c r="I390"/>
  <c r="F391"/>
  <c r="G391"/>
  <c r="AR391"/>
  <c r="I391"/>
  <c r="F392"/>
  <c r="G392"/>
  <c r="AR392"/>
  <c r="I392"/>
  <c r="F393"/>
  <c r="G393"/>
  <c r="AE405"/>
  <c r="AE404"/>
  <c r="AF405"/>
  <c r="AF404"/>
  <c r="AF403"/>
  <c r="AF402"/>
  <c r="AF401"/>
  <c r="AF400"/>
  <c r="AF399"/>
  <c r="AF398"/>
  <c r="AF397"/>
  <c r="AF396"/>
  <c r="AF395"/>
  <c r="AF394"/>
  <c r="AF393"/>
  <c r="AR393"/>
  <c r="I393"/>
  <c r="F394"/>
  <c r="G394"/>
  <c r="AR394"/>
  <c r="I394"/>
  <c r="F395"/>
  <c r="G395"/>
  <c r="AR395"/>
  <c r="I395"/>
  <c r="G396"/>
  <c r="AR396"/>
  <c r="I396"/>
  <c r="F397"/>
  <c r="G397"/>
  <c r="AR397"/>
  <c r="I397"/>
  <c r="F398"/>
  <c r="G398"/>
  <c r="AR398"/>
  <c r="I398"/>
  <c r="F399"/>
  <c r="G399"/>
  <c r="AR399"/>
  <c r="I399"/>
  <c r="F400"/>
  <c r="G400"/>
  <c r="AR400"/>
  <c r="I400"/>
  <c r="F401"/>
  <c r="G401"/>
  <c r="AR401"/>
  <c r="I401"/>
  <c r="F402"/>
  <c r="G402"/>
  <c r="AR402"/>
  <c r="I402"/>
  <c r="F403"/>
  <c r="G403"/>
  <c r="AR403"/>
  <c r="I403"/>
  <c r="F404"/>
  <c r="G404"/>
  <c r="AR404"/>
  <c r="I404"/>
  <c r="F405"/>
  <c r="G405"/>
  <c r="AR405"/>
  <c r="I405"/>
  <c r="F406"/>
  <c r="G406"/>
  <c r="AE437"/>
  <c r="AE436"/>
  <c r="AF437"/>
  <c r="AF436"/>
  <c r="AF435"/>
  <c r="AF434"/>
  <c r="AF433"/>
  <c r="AF432"/>
  <c r="AF431"/>
  <c r="AF430"/>
  <c r="AF429"/>
  <c r="AF428"/>
  <c r="AF427"/>
  <c r="AF426"/>
  <c r="AF425"/>
  <c r="AF424"/>
  <c r="AF423"/>
  <c r="AF422"/>
  <c r="AF421"/>
  <c r="AF420"/>
  <c r="AF419"/>
  <c r="AF418"/>
  <c r="AF417"/>
  <c r="AF416"/>
  <c r="AF415"/>
  <c r="AF414"/>
  <c r="AF413"/>
  <c r="AF412"/>
  <c r="AF411"/>
  <c r="AF410"/>
  <c r="AF409"/>
  <c r="AF408"/>
  <c r="AF407"/>
  <c r="AF406"/>
  <c r="AR406"/>
  <c r="I406"/>
  <c r="F407"/>
  <c r="G407"/>
  <c r="AR407"/>
  <c r="I407"/>
  <c r="F408"/>
  <c r="G408"/>
  <c r="AR408"/>
  <c r="I408"/>
  <c r="F409"/>
  <c r="G409"/>
  <c r="AR409"/>
  <c r="I409"/>
  <c r="F410"/>
  <c r="G410"/>
  <c r="AR410"/>
  <c r="I410"/>
  <c r="F411"/>
  <c r="G411"/>
  <c r="AR411"/>
  <c r="I411"/>
  <c r="F412"/>
  <c r="G412"/>
  <c r="AR412"/>
  <c r="I412"/>
  <c r="F413"/>
  <c r="G413"/>
  <c r="AR413"/>
  <c r="I413"/>
  <c r="F414"/>
  <c r="G414"/>
  <c r="AR414"/>
  <c r="I414"/>
  <c r="F415"/>
  <c r="G415"/>
  <c r="AR415"/>
  <c r="I415"/>
  <c r="F416"/>
  <c r="G416"/>
  <c r="AR416"/>
  <c r="I416"/>
  <c r="F417"/>
  <c r="G417"/>
  <c r="AR417"/>
  <c r="I417"/>
  <c r="F418"/>
  <c r="G418"/>
  <c r="AR418"/>
  <c r="I418"/>
  <c r="F419"/>
  <c r="G419"/>
  <c r="AR419"/>
  <c r="I419"/>
  <c r="F420"/>
  <c r="G420"/>
  <c r="AR420"/>
  <c r="I420"/>
  <c r="F421"/>
  <c r="G421"/>
  <c r="AR421"/>
  <c r="I421"/>
  <c r="F422"/>
  <c r="G422"/>
  <c r="AR422"/>
  <c r="I422"/>
  <c r="F423"/>
  <c r="G423"/>
  <c r="AR423"/>
  <c r="I423"/>
  <c r="F424"/>
  <c r="G424"/>
  <c r="AR424"/>
  <c r="I424"/>
  <c r="F425"/>
  <c r="G425"/>
  <c r="AR425"/>
  <c r="I425"/>
  <c r="F426"/>
  <c r="G426"/>
  <c r="AR426"/>
  <c r="I426"/>
  <c r="F427"/>
  <c r="G427"/>
  <c r="AR427"/>
  <c r="I427"/>
  <c r="F428"/>
  <c r="G428"/>
  <c r="AR428"/>
  <c r="I428"/>
  <c r="F429"/>
  <c r="G429"/>
  <c r="AR429"/>
  <c r="I429"/>
  <c r="F430"/>
  <c r="G430"/>
  <c r="AR430"/>
  <c r="F431"/>
  <c r="I430"/>
  <c r="G431"/>
  <c r="AR431"/>
  <c r="F432"/>
  <c r="I431"/>
  <c r="G432"/>
  <c r="AR432"/>
  <c r="F433"/>
  <c r="I432"/>
  <c r="G433"/>
  <c r="AR433"/>
  <c r="F434"/>
  <c r="I433"/>
  <c r="G434"/>
  <c r="AR434"/>
  <c r="AR435"/>
  <c r="F436"/>
  <c r="I435"/>
  <c r="G436"/>
  <c r="AR436"/>
  <c r="F437"/>
  <c r="I436"/>
  <c r="G437"/>
  <c r="AR437"/>
  <c r="F438"/>
  <c r="I437"/>
  <c r="G438"/>
  <c r="AE438"/>
  <c r="AF438"/>
  <c r="AR438"/>
  <c r="F439"/>
  <c r="I438"/>
  <c r="G439"/>
  <c r="AE439"/>
  <c r="AF439"/>
  <c r="AR439"/>
  <c r="F440"/>
  <c r="I439"/>
  <c r="G440"/>
  <c r="AE440"/>
  <c r="AF440"/>
  <c r="AR440"/>
  <c r="F441"/>
  <c r="I440"/>
  <c r="G441"/>
  <c r="AE441"/>
  <c r="AF441"/>
  <c r="AR441"/>
  <c r="F442"/>
  <c r="I441"/>
  <c r="G442"/>
  <c r="AE442"/>
  <c r="AF442"/>
  <c r="AR442"/>
  <c r="F443"/>
  <c r="I442"/>
  <c r="G443"/>
  <c r="AE443"/>
  <c r="AF443"/>
  <c r="AR443"/>
  <c r="F444"/>
  <c r="I443"/>
  <c r="G444"/>
  <c r="AE444"/>
  <c r="AF444"/>
  <c r="AR444"/>
  <c r="F445"/>
  <c r="I444"/>
  <c r="G445"/>
  <c r="AE445"/>
  <c r="AF445"/>
  <c r="AR445"/>
  <c r="F446"/>
  <c r="I445"/>
  <c r="G446"/>
  <c r="AE446"/>
  <c r="AF446"/>
  <c r="AR446"/>
  <c r="F447"/>
  <c r="I446"/>
  <c r="G447"/>
  <c r="AE447"/>
  <c r="AF447"/>
  <c r="AR447"/>
  <c r="I447"/>
  <c r="G448"/>
  <c r="AE448"/>
  <c r="AF448"/>
  <c r="AR448"/>
  <c r="F449"/>
  <c r="I448"/>
  <c r="G449"/>
  <c r="AE449"/>
  <c r="AF449"/>
  <c r="AR449"/>
  <c r="F450"/>
  <c r="I449"/>
  <c r="G450"/>
  <c r="AE450"/>
  <c r="AF450"/>
  <c r="AR450"/>
  <c r="F451"/>
  <c r="I450"/>
  <c r="G451"/>
  <c r="AE451"/>
  <c r="AF451"/>
  <c r="AR451"/>
  <c r="F452"/>
  <c r="I451"/>
  <c r="G452"/>
  <c r="AE452"/>
  <c r="AF452"/>
  <c r="AR452"/>
  <c r="F453"/>
  <c r="I452"/>
  <c r="G453"/>
  <c r="AE453"/>
  <c r="AF453"/>
  <c r="AR453"/>
  <c r="F454"/>
  <c r="I453"/>
  <c r="G454"/>
  <c r="AE454"/>
  <c r="AF454"/>
  <c r="AR454"/>
  <c r="F455"/>
  <c r="I454"/>
  <c r="G455"/>
  <c r="AE455"/>
  <c r="AF455"/>
  <c r="AR455"/>
  <c r="F456"/>
  <c r="I455"/>
  <c r="G456"/>
  <c r="AE456"/>
  <c r="AF456"/>
  <c r="AR456"/>
  <c r="F457"/>
  <c r="I456"/>
  <c r="G457"/>
  <c r="AE457"/>
  <c r="AF457"/>
  <c r="AR457"/>
  <c r="AR458"/>
  <c r="F459"/>
  <c r="I458"/>
  <c r="G459"/>
  <c r="AE459"/>
  <c r="AE458"/>
  <c r="AF459"/>
  <c r="AR459"/>
  <c r="F460"/>
  <c r="I459"/>
  <c r="G460"/>
  <c r="AE460"/>
  <c r="AF460"/>
  <c r="AR460"/>
  <c r="F461"/>
  <c r="I460"/>
  <c r="G461"/>
  <c r="AE461"/>
  <c r="AF461"/>
  <c r="AR461"/>
  <c r="F462"/>
  <c r="I461"/>
  <c r="G462"/>
  <c r="AE462"/>
  <c r="AF462"/>
  <c r="AR462"/>
  <c r="F463"/>
  <c r="I462"/>
  <c r="G463"/>
  <c r="AE463"/>
  <c r="AF463"/>
  <c r="AR463"/>
  <c r="F464"/>
  <c r="I463"/>
  <c r="G464"/>
  <c r="AE464"/>
  <c r="AF464"/>
  <c r="AR464"/>
  <c r="F465"/>
  <c r="I464"/>
  <c r="G465"/>
  <c r="AE465"/>
  <c r="AF465"/>
  <c r="AR465"/>
  <c r="AR466"/>
  <c r="AR467"/>
  <c r="AR468"/>
  <c r="AR469"/>
  <c r="AR470"/>
  <c r="AR471"/>
  <c r="AR472"/>
  <c r="AR473"/>
  <c r="F474"/>
  <c r="I473"/>
  <c r="G474"/>
  <c r="AE474"/>
  <c r="AE473"/>
  <c r="AF474"/>
  <c r="AR474"/>
  <c r="F475"/>
  <c r="I474"/>
  <c r="G475"/>
  <c r="AE475"/>
  <c r="AF475"/>
  <c r="AR475"/>
  <c r="F476"/>
  <c r="I475"/>
  <c r="G476"/>
  <c r="AE476"/>
  <c r="AF476"/>
  <c r="AR476"/>
  <c r="F477"/>
  <c r="I476"/>
  <c r="G477"/>
  <c r="AE477"/>
  <c r="AF477"/>
  <c r="AR477"/>
  <c r="F478"/>
  <c r="I477"/>
  <c r="G478"/>
  <c r="AE478"/>
  <c r="AF478"/>
  <c r="AR478"/>
  <c r="AR479"/>
  <c r="F480"/>
  <c r="I479"/>
  <c r="G480"/>
  <c r="AE480"/>
  <c r="AE479"/>
  <c r="AF480"/>
  <c r="AR480"/>
  <c r="F481"/>
  <c r="I480"/>
  <c r="G481"/>
  <c r="AE481"/>
  <c r="AF481"/>
  <c r="AR481"/>
  <c r="AR482"/>
  <c r="AR483"/>
  <c r="AR484"/>
  <c r="AR485"/>
  <c r="AR486"/>
  <c r="AR487"/>
  <c r="AR488"/>
  <c r="AR489"/>
  <c r="AR490"/>
  <c r="AR491"/>
  <c r="AR492"/>
  <c r="F493"/>
  <c r="I492"/>
  <c r="G493"/>
  <c r="AE493"/>
  <c r="AE492"/>
  <c r="AF493"/>
  <c r="AR493"/>
  <c r="F494"/>
  <c r="I493"/>
  <c r="G494"/>
  <c r="AE494"/>
  <c r="AF494"/>
  <c r="AR494"/>
  <c r="F495"/>
  <c r="I494"/>
  <c r="G495"/>
  <c r="AE495"/>
  <c r="AF495"/>
  <c r="AR495"/>
  <c r="F496"/>
  <c r="I495"/>
  <c r="G496"/>
  <c r="AE496"/>
  <c r="AF496"/>
  <c r="AR496"/>
  <c r="F497"/>
  <c r="I496"/>
  <c r="G497"/>
  <c r="AE497"/>
  <c r="AF497"/>
  <c r="AR497"/>
  <c r="F498"/>
  <c r="I497"/>
  <c r="G498"/>
  <c r="AE498"/>
  <c r="AF498"/>
  <c r="AR498"/>
  <c r="F499"/>
  <c r="I498"/>
  <c r="G499"/>
  <c r="AE499"/>
  <c r="AF499"/>
  <c r="AR499"/>
  <c r="F500"/>
  <c r="I499"/>
  <c r="G500"/>
  <c r="AE500"/>
  <c r="AF500"/>
  <c r="AR500"/>
  <c r="F501"/>
  <c r="I500"/>
  <c r="G501"/>
  <c r="AE501"/>
  <c r="AF501"/>
  <c r="AR501"/>
  <c r="F502"/>
  <c r="I501"/>
  <c r="G502"/>
  <c r="AE502"/>
  <c r="AF502"/>
  <c r="AR502"/>
  <c r="F503"/>
  <c r="I502"/>
  <c r="G503"/>
  <c r="AE503"/>
  <c r="AF503"/>
  <c r="AR503"/>
  <c r="F504"/>
  <c r="I503"/>
  <c r="G504"/>
  <c r="AE504"/>
  <c r="AF504"/>
  <c r="AR504"/>
  <c r="F505"/>
  <c r="I504"/>
  <c r="G505"/>
  <c r="AE505"/>
  <c r="AF505"/>
  <c r="AR505"/>
  <c r="F506"/>
  <c r="I505"/>
  <c r="G506"/>
  <c r="AE506"/>
  <c r="AF506"/>
  <c r="AR506"/>
  <c r="AR507"/>
  <c r="F508"/>
  <c r="I507"/>
  <c r="G508"/>
  <c r="AE508"/>
  <c r="AE507"/>
  <c r="AF508"/>
  <c r="AR508"/>
  <c r="AE509"/>
  <c r="AF509"/>
  <c r="AR509"/>
  <c r="F510"/>
  <c r="I509"/>
  <c r="G510"/>
  <c r="AE510"/>
  <c r="AF510"/>
  <c r="AR510"/>
  <c r="AR511"/>
  <c r="AR512"/>
  <c r="AR513"/>
  <c r="AR514"/>
  <c r="AR515"/>
  <c r="AR516"/>
  <c r="AR517"/>
  <c r="AR518"/>
  <c r="AE519"/>
  <c r="AE518"/>
  <c r="AF519"/>
  <c r="AR519"/>
  <c r="AE520"/>
  <c r="AF520"/>
  <c r="AR520"/>
  <c r="F521"/>
  <c r="I520"/>
  <c r="G521"/>
  <c r="AE521"/>
  <c r="AF521"/>
  <c r="AR521"/>
  <c r="F522"/>
  <c r="I521"/>
  <c r="G522"/>
  <c r="AE522"/>
  <c r="AF522"/>
  <c r="AR522"/>
  <c r="F523"/>
  <c r="I522"/>
  <c r="G523"/>
  <c r="AE523"/>
  <c r="AF523"/>
  <c r="AR523"/>
  <c r="F524"/>
  <c r="I523"/>
  <c r="G524"/>
  <c r="AE524"/>
  <c r="AF524"/>
  <c r="AR524"/>
  <c r="F525"/>
  <c r="I524"/>
  <c r="G525"/>
  <c r="AE525"/>
  <c r="AF525"/>
  <c r="AR525"/>
  <c r="F526"/>
  <c r="I525"/>
  <c r="G526"/>
  <c r="AE526"/>
  <c r="AF526"/>
  <c r="AR526"/>
  <c r="F527"/>
  <c r="I526"/>
  <c r="G527"/>
  <c r="AE527"/>
  <c r="AF527"/>
  <c r="AR527"/>
  <c r="F528"/>
  <c r="I527"/>
  <c r="G528"/>
  <c r="AE528"/>
  <c r="AF528"/>
  <c r="AR528"/>
  <c r="F529"/>
  <c r="I528"/>
  <c r="G529"/>
  <c r="AE529"/>
  <c r="AF529"/>
  <c r="AR529"/>
  <c r="F530"/>
  <c r="I529"/>
  <c r="G530"/>
  <c r="AE530"/>
  <c r="AF530"/>
  <c r="AR530"/>
  <c r="F531"/>
  <c r="I530"/>
  <c r="G531"/>
  <c r="AE531"/>
  <c r="AF531"/>
  <c r="AR531"/>
  <c r="F532"/>
  <c r="I531"/>
  <c r="G532"/>
  <c r="AE532"/>
  <c r="AF532"/>
  <c r="AR532"/>
  <c r="F533"/>
  <c r="I532"/>
  <c r="G533"/>
  <c r="AE533"/>
  <c r="AF533"/>
  <c r="AR533"/>
  <c r="F534"/>
  <c r="I533"/>
  <c r="G534"/>
  <c r="AE534"/>
  <c r="AF534"/>
  <c r="AR534"/>
  <c r="F535"/>
  <c r="I534"/>
  <c r="G535"/>
  <c r="AE535"/>
  <c r="AF535"/>
  <c r="AR535"/>
  <c r="F536"/>
  <c r="I535"/>
  <c r="G536"/>
  <c r="AE536"/>
  <c r="AF536"/>
  <c r="AR536"/>
  <c r="F537"/>
  <c r="I536"/>
  <c r="G537"/>
  <c r="AE537"/>
  <c r="AF537"/>
  <c r="AR537"/>
  <c r="F538"/>
  <c r="I537"/>
  <c r="G538"/>
  <c r="AE538"/>
  <c r="AF538"/>
  <c r="AR538"/>
  <c r="F539"/>
  <c r="I538"/>
  <c r="G539"/>
  <c r="AE539"/>
  <c r="AF539"/>
  <c r="AR539"/>
  <c r="F540"/>
  <c r="I539"/>
  <c r="G540"/>
  <c r="AE540"/>
  <c r="AF540"/>
  <c r="AR540"/>
  <c r="F541"/>
  <c r="I540"/>
  <c r="G541"/>
  <c r="AE541"/>
  <c r="AF541"/>
  <c r="AR541"/>
  <c r="F542"/>
  <c r="I541"/>
  <c r="G542"/>
  <c r="AE542"/>
  <c r="AF542"/>
  <c r="AR542"/>
  <c r="F543"/>
  <c r="I542"/>
  <c r="G543"/>
  <c r="AE543"/>
  <c r="AF543"/>
  <c r="AR543"/>
  <c r="F544"/>
  <c r="I543"/>
  <c r="G544"/>
  <c r="AE544"/>
  <c r="AF544"/>
  <c r="AR544"/>
  <c r="F545"/>
  <c r="I544"/>
  <c r="G545"/>
  <c r="AE545"/>
  <c r="AF545"/>
  <c r="AR545"/>
  <c r="F546"/>
  <c r="I545"/>
  <c r="G546"/>
  <c r="AE546"/>
  <c r="AF546"/>
  <c r="AR546"/>
  <c r="F547"/>
  <c r="I546"/>
  <c r="G547"/>
  <c r="AE547"/>
  <c r="AF547"/>
  <c r="AR547"/>
  <c r="F548"/>
  <c r="I547"/>
  <c r="G548"/>
  <c r="AE548"/>
  <c r="AF548"/>
  <c r="AR548"/>
  <c r="F549"/>
  <c r="I548"/>
  <c r="G549"/>
  <c r="AE549"/>
  <c r="AF549"/>
  <c r="AR549"/>
  <c r="AR550"/>
  <c r="AR551"/>
  <c r="F552"/>
  <c r="I551"/>
  <c r="G552"/>
  <c r="AE552"/>
  <c r="AE551"/>
  <c r="AF552"/>
  <c r="AR552"/>
  <c r="F553"/>
  <c r="I552"/>
  <c r="G553"/>
  <c r="AE553"/>
  <c r="AF553"/>
  <c r="AR553"/>
  <c r="F554"/>
  <c r="I553"/>
  <c r="G554"/>
  <c r="AE554"/>
  <c r="AF554"/>
  <c r="AR554"/>
  <c r="AR555"/>
  <c r="F556"/>
  <c r="I555"/>
  <c r="G556"/>
  <c r="AE556"/>
  <c r="AE555"/>
  <c r="AF556"/>
  <c r="AR556"/>
  <c r="F557"/>
  <c r="I556"/>
  <c r="G557"/>
  <c r="AE557"/>
  <c r="AF557"/>
  <c r="AR557"/>
  <c r="F558"/>
  <c r="I557"/>
  <c r="G558"/>
  <c r="AE558"/>
  <c r="AF558"/>
  <c r="AR558"/>
  <c r="F559"/>
  <c r="I558"/>
  <c r="G559"/>
  <c r="AE559"/>
  <c r="AF559"/>
  <c r="AR559"/>
  <c r="F560"/>
  <c r="I559"/>
  <c r="G560"/>
  <c r="AE560"/>
  <c r="AF560"/>
  <c r="AR560"/>
  <c r="F561"/>
  <c r="I560"/>
  <c r="G561"/>
  <c r="AE561"/>
  <c r="AF561"/>
  <c r="AR561"/>
  <c r="F562"/>
  <c r="I561"/>
  <c r="G562"/>
  <c r="AE562"/>
  <c r="AF562"/>
  <c r="AR562"/>
  <c r="F563"/>
  <c r="I562"/>
  <c r="G563"/>
  <c r="AE563"/>
  <c r="AF563"/>
  <c r="AR563"/>
  <c r="F564"/>
  <c r="I563"/>
  <c r="G564"/>
  <c r="AE564"/>
  <c r="AF564"/>
  <c r="AR564"/>
  <c r="F565"/>
  <c r="I564"/>
  <c r="G565"/>
  <c r="AE565"/>
  <c r="AF565"/>
  <c r="AR565"/>
  <c r="F566"/>
  <c r="I565"/>
  <c r="G566"/>
  <c r="AE566"/>
  <c r="AF566"/>
  <c r="AR566"/>
  <c r="F567"/>
  <c r="I566"/>
  <c r="G567"/>
  <c r="AE567"/>
  <c r="AF567"/>
  <c r="AR567"/>
  <c r="F568"/>
  <c r="I567"/>
  <c r="G568"/>
  <c r="AE568"/>
  <c r="AF568"/>
  <c r="AR568"/>
  <c r="F569"/>
  <c r="I568"/>
  <c r="G569"/>
  <c r="AE569"/>
  <c r="AF569"/>
  <c r="AR569"/>
  <c r="AE570"/>
  <c r="AF570"/>
  <c r="AR570"/>
  <c r="F571"/>
  <c r="I570"/>
  <c r="G571"/>
  <c r="AE571"/>
  <c r="AF571"/>
  <c r="AR571"/>
  <c r="F572"/>
  <c r="I571"/>
  <c r="G572"/>
  <c r="AE572"/>
  <c r="AF572"/>
  <c r="AR572"/>
  <c r="F573"/>
  <c r="I572"/>
  <c r="G573"/>
  <c r="AE573"/>
  <c r="AF573"/>
  <c r="AR573"/>
  <c r="F574"/>
  <c r="I573"/>
  <c r="G574"/>
  <c r="AE574"/>
  <c r="AF574"/>
  <c r="AR574"/>
  <c r="F575"/>
  <c r="I574"/>
  <c r="G575"/>
  <c r="AE575"/>
  <c r="AF575"/>
  <c r="AR575"/>
  <c r="F576"/>
  <c r="I575"/>
  <c r="G576"/>
  <c r="AF576"/>
  <c r="AR576"/>
  <c r="F578"/>
  <c r="I577"/>
  <c r="G578"/>
  <c r="AE578"/>
  <c r="AF578"/>
  <c r="AR578"/>
  <c r="F579"/>
  <c r="I578"/>
  <c r="G579"/>
  <c r="AE579"/>
  <c r="AF579"/>
  <c r="AR579"/>
  <c r="AR5"/>
  <c r="AR585"/>
  <c r="I622"/>
  <c r="J433"/>
  <c r="H433"/>
  <c r="I579"/>
  <c r="J579"/>
  <c r="I5"/>
  <c r="J5"/>
  <c r="K587"/>
  <c r="C551"/>
  <c r="C548"/>
  <c r="M551"/>
  <c r="I514"/>
  <c r="C520"/>
  <c r="C514"/>
  <c r="M520"/>
  <c r="C509"/>
  <c r="C507"/>
  <c r="M509"/>
  <c r="C492"/>
  <c r="C480"/>
  <c r="M492"/>
  <c r="C479"/>
  <c r="C477"/>
  <c r="M479"/>
  <c r="Y473"/>
  <c r="Y470"/>
  <c r="AC473"/>
  <c r="Q473"/>
  <c r="Q470"/>
  <c r="U473"/>
  <c r="I470"/>
  <c r="C473"/>
  <c r="C470"/>
  <c r="M473"/>
  <c r="I468"/>
  <c r="C468"/>
  <c r="M470"/>
  <c r="I467"/>
  <c r="C467"/>
  <c r="C464"/>
  <c r="M467"/>
  <c r="C458"/>
  <c r="C456"/>
  <c r="M458"/>
  <c r="C396"/>
  <c r="C394"/>
  <c r="M396"/>
  <c r="C388"/>
  <c r="C385"/>
  <c r="M388"/>
  <c r="C383"/>
  <c r="C380"/>
  <c r="M383"/>
  <c r="C378"/>
  <c r="C376"/>
  <c r="M378"/>
  <c r="C374"/>
  <c r="M376"/>
  <c r="C372"/>
  <c r="C370"/>
  <c r="M372"/>
  <c r="Y368"/>
  <c r="Y367"/>
  <c r="AC368"/>
  <c r="AA368"/>
  <c r="Q368"/>
  <c r="Q367"/>
  <c r="U368"/>
  <c r="S368"/>
  <c r="C368"/>
  <c r="C367"/>
  <c r="M368"/>
  <c r="K368"/>
  <c r="C369"/>
  <c r="M369"/>
  <c r="C358"/>
  <c r="C356"/>
  <c r="M358"/>
  <c r="C355"/>
  <c r="C353"/>
  <c r="M355"/>
  <c r="I349"/>
  <c r="C352"/>
  <c r="C349"/>
  <c r="M352"/>
  <c r="C344"/>
  <c r="M349"/>
  <c r="C342"/>
  <c r="C339"/>
  <c r="M342"/>
  <c r="C338"/>
  <c r="C336"/>
  <c r="M338"/>
  <c r="C334"/>
  <c r="C332"/>
  <c r="M334"/>
  <c r="C328"/>
  <c r="C326"/>
  <c r="M328"/>
  <c r="C317"/>
  <c r="C315"/>
  <c r="M317"/>
  <c r="N313"/>
  <c r="C312"/>
  <c r="C309"/>
  <c r="M312"/>
  <c r="C304"/>
  <c r="C302"/>
  <c r="M304"/>
  <c r="C300"/>
  <c r="M302"/>
  <c r="C270"/>
  <c r="C267"/>
  <c r="M270"/>
  <c r="C264"/>
  <c r="C262"/>
  <c r="M264"/>
  <c r="C260"/>
  <c r="M262"/>
  <c r="C259"/>
  <c r="C257"/>
  <c r="M259"/>
  <c r="C254"/>
  <c r="M257"/>
  <c r="C236"/>
  <c r="C234"/>
  <c r="M236"/>
  <c r="C230"/>
  <c r="M234"/>
  <c r="C224"/>
  <c r="C222"/>
  <c r="M224"/>
  <c r="C206"/>
  <c r="C205"/>
  <c r="M206"/>
  <c r="C193"/>
  <c r="C192"/>
  <c r="M193"/>
  <c r="C190"/>
  <c r="M192"/>
  <c r="C186"/>
  <c r="C184"/>
  <c r="M186"/>
  <c r="C182"/>
  <c r="M184"/>
  <c r="C181"/>
  <c r="M182"/>
  <c r="C177"/>
  <c r="C175"/>
  <c r="M177"/>
  <c r="C174"/>
  <c r="C171"/>
  <c r="M174"/>
  <c r="C165"/>
  <c r="C160"/>
  <c r="M165"/>
  <c r="Y160"/>
  <c r="Y158"/>
  <c r="AC160"/>
  <c r="Q160"/>
  <c r="Q158"/>
  <c r="U160"/>
  <c r="C158"/>
  <c r="M160"/>
  <c r="I156"/>
  <c r="C156"/>
  <c r="M158"/>
  <c r="Y156"/>
  <c r="AC158"/>
  <c r="AA158"/>
  <c r="Q156"/>
  <c r="U158"/>
  <c r="S158"/>
  <c r="K158"/>
  <c r="Y83"/>
  <c r="AC156"/>
  <c r="Q83"/>
  <c r="U156"/>
  <c r="I83"/>
  <c r="C83"/>
  <c r="M156"/>
  <c r="I81"/>
  <c r="C81"/>
  <c r="C78"/>
  <c r="M81"/>
  <c r="I77"/>
  <c r="I75"/>
  <c r="C77"/>
  <c r="C75"/>
  <c r="M77"/>
  <c r="I74"/>
  <c r="C74"/>
  <c r="M75"/>
  <c r="I70"/>
  <c r="C70"/>
  <c r="M74"/>
  <c r="I67"/>
  <c r="C67"/>
  <c r="M70"/>
  <c r="Y66"/>
  <c r="Y64"/>
  <c r="AC66"/>
  <c r="AA66"/>
  <c r="Q66"/>
  <c r="Q64"/>
  <c r="U66"/>
  <c r="S66"/>
  <c r="I66"/>
  <c r="I64"/>
  <c r="C66"/>
  <c r="C64"/>
  <c r="M66"/>
  <c r="K66"/>
  <c r="N67"/>
  <c r="M67"/>
  <c r="I63"/>
  <c r="C63"/>
  <c r="M64"/>
  <c r="I62"/>
  <c r="C62"/>
  <c r="M63"/>
  <c r="I60"/>
  <c r="C60"/>
  <c r="M62"/>
  <c r="I59"/>
  <c r="C59"/>
  <c r="M60"/>
  <c r="I45"/>
  <c r="C45"/>
  <c r="M59"/>
  <c r="I39"/>
  <c r="C39"/>
  <c r="M45"/>
  <c r="I33"/>
  <c r="C33"/>
  <c r="M39"/>
  <c r="I31"/>
  <c r="I28"/>
  <c r="C31"/>
  <c r="C28"/>
  <c r="M31"/>
  <c r="I25"/>
  <c r="C25"/>
  <c r="M28"/>
  <c r="I24"/>
  <c r="C24"/>
  <c r="M25"/>
  <c r="I20"/>
  <c r="C20"/>
  <c r="M24"/>
  <c r="I18"/>
  <c r="C8"/>
  <c r="M20"/>
  <c r="I13"/>
  <c r="J13"/>
  <c r="I12"/>
  <c r="I11"/>
  <c r="I10"/>
  <c r="I9"/>
  <c r="I8"/>
  <c r="J8"/>
  <c r="J9"/>
  <c r="J10"/>
  <c r="J11"/>
  <c r="J12"/>
  <c r="L13"/>
  <c r="C13"/>
  <c r="M13"/>
  <c r="C5"/>
  <c r="M8"/>
  <c r="K8"/>
  <c r="Y476"/>
  <c r="Y475"/>
  <c r="AC476"/>
  <c r="Y468"/>
  <c r="AC470"/>
  <c r="Y467"/>
  <c r="AC468"/>
  <c r="Y464"/>
  <c r="AC467"/>
  <c r="AA468"/>
  <c r="Y463"/>
  <c r="Y451"/>
  <c r="AC463"/>
  <c r="Y452"/>
  <c r="AC464"/>
  <c r="Y458"/>
  <c r="Y456"/>
  <c r="AC458"/>
  <c r="Y455"/>
  <c r="Y454"/>
  <c r="AC455"/>
  <c r="AC456"/>
  <c r="AA457"/>
  <c r="Y459"/>
  <c r="AC459"/>
  <c r="Y460"/>
  <c r="AC460"/>
  <c r="AA460"/>
  <c r="Y461"/>
  <c r="AC461"/>
  <c r="Y450"/>
  <c r="AC451"/>
  <c r="AC452"/>
  <c r="Y453"/>
  <c r="AC453"/>
  <c r="AA453"/>
  <c r="AC454"/>
  <c r="Y344"/>
  <c r="Y343"/>
  <c r="AC344"/>
  <c r="Y342"/>
  <c r="AC343"/>
  <c r="AA343"/>
  <c r="Y339"/>
  <c r="AC342"/>
  <c r="Y353"/>
  <c r="Y352"/>
  <c r="AC353"/>
  <c r="Y349"/>
  <c r="AC352"/>
  <c r="AC349"/>
  <c r="Y356"/>
  <c r="Y355"/>
  <c r="AC356"/>
  <c r="AC355"/>
  <c r="Y358"/>
  <c r="AC358"/>
  <c r="Y359"/>
  <c r="AC359"/>
  <c r="Y360"/>
  <c r="AC360"/>
  <c r="Y361"/>
  <c r="AC361"/>
  <c r="Y362"/>
  <c r="AC362"/>
  <c r="Y363"/>
  <c r="AC363"/>
  <c r="Y364"/>
  <c r="AC364"/>
  <c r="Y581"/>
  <c r="Y580"/>
  <c r="AD581"/>
  <c r="Y579"/>
  <c r="AD580"/>
  <c r="Y578"/>
  <c r="AD579"/>
  <c r="Y577"/>
  <c r="AD578"/>
  <c r="Y576"/>
  <c r="AD577"/>
  <c r="Y575"/>
  <c r="AD576"/>
  <c r="Y574"/>
  <c r="AD575"/>
  <c r="Y573"/>
  <c r="AD574"/>
  <c r="Y572"/>
  <c r="AD573"/>
  <c r="Y571"/>
  <c r="AD572"/>
  <c r="Y570"/>
  <c r="AD571"/>
  <c r="Y569"/>
  <c r="AD570"/>
  <c r="Y568"/>
  <c r="AD569"/>
  <c r="Y567"/>
  <c r="AD568"/>
  <c r="Y566"/>
  <c r="AD567"/>
  <c r="Y565"/>
  <c r="AD566"/>
  <c r="Y564"/>
  <c r="AD565"/>
  <c r="Y563"/>
  <c r="AD564"/>
  <c r="Y562"/>
  <c r="AD563"/>
  <c r="Y561"/>
  <c r="AD562"/>
  <c r="Y560"/>
  <c r="AD561"/>
  <c r="Y559"/>
  <c r="AD560"/>
  <c r="Y558"/>
  <c r="AD559"/>
  <c r="Y557"/>
  <c r="AD558"/>
  <c r="Y556"/>
  <c r="AD557"/>
  <c r="Y555"/>
  <c r="AD556"/>
  <c r="Y553"/>
  <c r="Y552"/>
  <c r="AD553"/>
  <c r="Y551"/>
  <c r="AD552"/>
  <c r="Y548"/>
  <c r="Y547"/>
  <c r="AD548"/>
  <c r="Y546"/>
  <c r="AD547"/>
  <c r="Y545"/>
  <c r="AD546"/>
  <c r="Y544"/>
  <c r="AD545"/>
  <c r="Y543"/>
  <c r="AD544"/>
  <c r="Y542"/>
  <c r="AD543"/>
  <c r="Y541"/>
  <c r="AD542"/>
  <c r="Y540"/>
  <c r="AD541"/>
  <c r="Y539"/>
  <c r="AD540"/>
  <c r="Y538"/>
  <c r="AD539"/>
  <c r="Y537"/>
  <c r="AD538"/>
  <c r="Y536"/>
  <c r="AD537"/>
  <c r="Y535"/>
  <c r="AD536"/>
  <c r="Y534"/>
  <c r="AD535"/>
  <c r="Y533"/>
  <c r="AD534"/>
  <c r="Y532"/>
  <c r="AD533"/>
  <c r="Y531"/>
  <c r="AD532"/>
  <c r="Y530"/>
  <c r="AD531"/>
  <c r="Y529"/>
  <c r="AD530"/>
  <c r="Y528"/>
  <c r="AD529"/>
  <c r="Y527"/>
  <c r="AD528"/>
  <c r="Y526"/>
  <c r="AD527"/>
  <c r="Y525"/>
  <c r="AD526"/>
  <c r="Y524"/>
  <c r="AD525"/>
  <c r="Y523"/>
  <c r="AD524"/>
  <c r="Y522"/>
  <c r="AD523"/>
  <c r="Y521"/>
  <c r="AD522"/>
  <c r="Y520"/>
  <c r="AD521"/>
  <c r="Y511"/>
  <c r="Y510"/>
  <c r="AD511"/>
  <c r="Y509"/>
  <c r="AD510"/>
  <c r="Y507"/>
  <c r="Y506"/>
  <c r="AD507"/>
  <c r="Y505"/>
  <c r="AD506"/>
  <c r="Y504"/>
  <c r="AD505"/>
  <c r="Y503"/>
  <c r="AD504"/>
  <c r="Y502"/>
  <c r="AD503"/>
  <c r="Y501"/>
  <c r="AD502"/>
  <c r="Y500"/>
  <c r="AD501"/>
  <c r="Y499"/>
  <c r="AD500"/>
  <c r="Y498"/>
  <c r="AD499"/>
  <c r="Y497"/>
  <c r="AD498"/>
  <c r="Y496"/>
  <c r="AD497"/>
  <c r="Y495"/>
  <c r="AD496"/>
  <c r="Y494"/>
  <c r="AD495"/>
  <c r="Y493"/>
  <c r="AD494"/>
  <c r="Y492"/>
  <c r="AD493"/>
  <c r="Y480"/>
  <c r="Y479"/>
  <c r="AD480"/>
  <c r="Y477"/>
  <c r="AD477"/>
  <c r="AD476"/>
  <c r="Y474"/>
  <c r="AD475"/>
  <c r="AD474"/>
  <c r="AD468"/>
  <c r="AD464"/>
  <c r="Y462"/>
  <c r="AD463"/>
  <c r="AD462"/>
  <c r="AD461"/>
  <c r="AD460"/>
  <c r="AD459"/>
  <c r="AD456"/>
  <c r="AD455"/>
  <c r="AD454"/>
  <c r="AD453"/>
  <c r="AD452"/>
  <c r="AD451"/>
  <c r="Y449"/>
  <c r="AD450"/>
  <c r="Y448"/>
  <c r="AD449"/>
  <c r="Y447"/>
  <c r="AD448"/>
  <c r="Y446"/>
  <c r="AD447"/>
  <c r="Y445"/>
  <c r="AD446"/>
  <c r="Y444"/>
  <c r="AD445"/>
  <c r="Y443"/>
  <c r="AD444"/>
  <c r="Y442"/>
  <c r="AD443"/>
  <c r="Y441"/>
  <c r="AD442"/>
  <c r="Y440"/>
  <c r="AD441"/>
  <c r="Y439"/>
  <c r="AD440"/>
  <c r="Y438"/>
  <c r="AD439"/>
  <c r="Y437"/>
  <c r="AD438"/>
  <c r="Y436"/>
  <c r="AD437"/>
  <c r="Y435"/>
  <c r="AD436"/>
  <c r="Y434"/>
  <c r="AD435"/>
  <c r="Y433"/>
  <c r="AD434"/>
  <c r="Y432"/>
  <c r="AD433"/>
  <c r="Y431"/>
  <c r="AD432"/>
  <c r="Y430"/>
  <c r="AD431"/>
  <c r="Y429"/>
  <c r="AD430"/>
  <c r="Y428"/>
  <c r="AD429"/>
  <c r="Y427"/>
  <c r="AD428"/>
  <c r="Y426"/>
  <c r="AD427"/>
  <c r="Y425"/>
  <c r="AD426"/>
  <c r="Y424"/>
  <c r="AD425"/>
  <c r="Y423"/>
  <c r="AD424"/>
  <c r="Y422"/>
  <c r="AD423"/>
  <c r="Y421"/>
  <c r="AD422"/>
  <c r="Y420"/>
  <c r="AD421"/>
  <c r="Y419"/>
  <c r="AD420"/>
  <c r="Y418"/>
  <c r="AD419"/>
  <c r="Y417"/>
  <c r="AD418"/>
  <c r="Y416"/>
  <c r="AD417"/>
  <c r="Y415"/>
  <c r="AD416"/>
  <c r="Y414"/>
  <c r="AD415"/>
  <c r="Y413"/>
  <c r="AD414"/>
  <c r="Y412"/>
  <c r="AD413"/>
  <c r="Y411"/>
  <c r="AD412"/>
  <c r="Y410"/>
  <c r="AD411"/>
  <c r="Y409"/>
  <c r="AD410"/>
  <c r="Y408"/>
  <c r="AD409"/>
  <c r="Y407"/>
  <c r="AD408"/>
  <c r="Y406"/>
  <c r="AD407"/>
  <c r="Y405"/>
  <c r="AD406"/>
  <c r="Y404"/>
  <c r="AD405"/>
  <c r="Y403"/>
  <c r="AD404"/>
  <c r="Y402"/>
  <c r="AD403"/>
  <c r="Y401"/>
  <c r="AD402"/>
  <c r="Y400"/>
  <c r="AD401"/>
  <c r="Y399"/>
  <c r="AD400"/>
  <c r="Y398"/>
  <c r="AD399"/>
  <c r="Y397"/>
  <c r="AD398"/>
  <c r="Y396"/>
  <c r="AD397"/>
  <c r="Y394"/>
  <c r="Y393"/>
  <c r="AD394"/>
  <c r="Y392"/>
  <c r="AD393"/>
  <c r="Y391"/>
  <c r="AD392"/>
  <c r="Y390"/>
  <c r="AD391"/>
  <c r="Y389"/>
  <c r="AD390"/>
  <c r="Y388"/>
  <c r="AD389"/>
  <c r="Y385"/>
  <c r="Y384"/>
  <c r="AD385"/>
  <c r="Y383"/>
  <c r="AD384"/>
  <c r="Y380"/>
  <c r="Y379"/>
  <c r="AD380"/>
  <c r="Y378"/>
  <c r="AD379"/>
  <c r="Y374"/>
  <c r="Y373"/>
  <c r="AD374"/>
  <c r="Y372"/>
  <c r="AD373"/>
  <c r="Y370"/>
  <c r="Y369"/>
  <c r="AD370"/>
  <c r="AD369"/>
  <c r="AD368"/>
  <c r="Y366"/>
  <c r="AD367"/>
  <c r="Y365"/>
  <c r="AD366"/>
  <c r="AD365"/>
  <c r="AD364"/>
  <c r="AD363"/>
  <c r="AD362"/>
  <c r="AD361"/>
  <c r="AD360"/>
  <c r="AD359"/>
  <c r="AD356"/>
  <c r="AD353"/>
  <c r="AD344"/>
  <c r="AD343"/>
  <c r="Y338"/>
  <c r="AD339"/>
  <c r="Y336"/>
  <c r="Y335"/>
  <c r="AD336"/>
  <c r="Y334"/>
  <c r="AD335"/>
  <c r="Y332"/>
  <c r="Y331"/>
  <c r="AD332"/>
  <c r="Y330"/>
  <c r="AD331"/>
  <c r="Y329"/>
  <c r="AD330"/>
  <c r="Y328"/>
  <c r="AD329"/>
  <c r="Y326"/>
  <c r="Y325"/>
  <c r="AD326"/>
  <c r="Y323"/>
  <c r="Y322"/>
  <c r="AD323"/>
  <c r="Y321"/>
  <c r="AD322"/>
  <c r="Y320"/>
  <c r="AD321"/>
  <c r="Y319"/>
  <c r="AD320"/>
  <c r="Y318"/>
  <c r="AD319"/>
  <c r="Y317"/>
  <c r="AD318"/>
  <c r="Y315"/>
  <c r="Y314"/>
  <c r="AD315"/>
  <c r="Y313"/>
  <c r="AD314"/>
  <c r="Y312"/>
  <c r="AD313"/>
  <c r="Y309"/>
  <c r="Y308"/>
  <c r="AD309"/>
  <c r="Y307"/>
  <c r="AD308"/>
  <c r="Y306"/>
  <c r="AD307"/>
  <c r="Y305"/>
  <c r="AD306"/>
  <c r="Y304"/>
  <c r="AD305"/>
  <c r="Y300"/>
  <c r="Y299"/>
  <c r="AD300"/>
  <c r="Y298"/>
  <c r="AD299"/>
  <c r="Y297"/>
  <c r="AD298"/>
  <c r="Y296"/>
  <c r="AD297"/>
  <c r="Y295"/>
  <c r="AD296"/>
  <c r="Y294"/>
  <c r="AD295"/>
  <c r="Y293"/>
  <c r="AD294"/>
  <c r="Y292"/>
  <c r="AD293"/>
  <c r="Y291"/>
  <c r="AD292"/>
  <c r="Y290"/>
  <c r="AD291"/>
  <c r="Y289"/>
  <c r="AD290"/>
  <c r="Y288"/>
  <c r="AD289"/>
  <c r="Y287"/>
  <c r="AD288"/>
  <c r="Y286"/>
  <c r="AD287"/>
  <c r="Y285"/>
  <c r="AD286"/>
  <c r="Y284"/>
  <c r="AD285"/>
  <c r="Y283"/>
  <c r="AD284"/>
  <c r="Y282"/>
  <c r="AD283"/>
  <c r="Y281"/>
  <c r="AD282"/>
  <c r="Y280"/>
  <c r="AD281"/>
  <c r="Y279"/>
  <c r="AD280"/>
  <c r="Y278"/>
  <c r="AD279"/>
  <c r="Y277"/>
  <c r="AD278"/>
  <c r="Y276"/>
  <c r="AD277"/>
  <c r="Y275"/>
  <c r="AD276"/>
  <c r="Y274"/>
  <c r="AD275"/>
  <c r="Y273"/>
  <c r="AD274"/>
  <c r="Y272"/>
  <c r="AD273"/>
  <c r="Y271"/>
  <c r="AD272"/>
  <c r="Y270"/>
  <c r="AD271"/>
  <c r="Y267"/>
  <c r="Y266"/>
  <c r="AD267"/>
  <c r="Y265"/>
  <c r="AD266"/>
  <c r="Y264"/>
  <c r="AD265"/>
  <c r="Y260"/>
  <c r="Y259"/>
  <c r="AD260"/>
  <c r="Y254"/>
  <c r="Y253"/>
  <c r="AD254"/>
  <c r="Y252"/>
  <c r="AD253"/>
  <c r="Y251"/>
  <c r="AD252"/>
  <c r="Y248"/>
  <c r="Y247"/>
  <c r="AD248"/>
  <c r="Y246"/>
  <c r="AD247"/>
  <c r="Y245"/>
  <c r="AD246"/>
  <c r="Y242"/>
  <c r="Y241"/>
  <c r="AD242"/>
  <c r="Y240"/>
  <c r="AD241"/>
  <c r="Y239"/>
  <c r="AD240"/>
  <c r="Y238"/>
  <c r="AD239"/>
  <c r="Y237"/>
  <c r="AD238"/>
  <c r="Y236"/>
  <c r="AD237"/>
  <c r="Y235"/>
  <c r="Y234"/>
  <c r="AD235"/>
  <c r="Y230"/>
  <c r="Y229"/>
  <c r="AD230"/>
  <c r="Y228"/>
  <c r="AD229"/>
  <c r="Y226"/>
  <c r="Y225"/>
  <c r="AD226"/>
  <c r="Y224"/>
  <c r="AD225"/>
  <c r="Y222"/>
  <c r="Y221"/>
  <c r="AD222"/>
  <c r="Y220"/>
  <c r="AD221"/>
  <c r="Y219"/>
  <c r="AD220"/>
  <c r="Y218"/>
  <c r="AD219"/>
  <c r="Y217"/>
  <c r="AD218"/>
  <c r="Y216"/>
  <c r="AD217"/>
  <c r="Y215"/>
  <c r="AD216"/>
  <c r="Y214"/>
  <c r="AD215"/>
  <c r="Y213"/>
  <c r="AD214"/>
  <c r="Y212"/>
  <c r="AD213"/>
  <c r="Y211"/>
  <c r="AD212"/>
  <c r="Y210"/>
  <c r="AD211"/>
  <c r="Y209"/>
  <c r="AD210"/>
  <c r="Y208"/>
  <c r="AD209"/>
  <c r="Y207"/>
  <c r="AD208"/>
  <c r="Y206"/>
  <c r="AD207"/>
  <c r="Y205"/>
  <c r="AD206"/>
  <c r="Y204"/>
  <c r="AD205"/>
  <c r="Y203"/>
  <c r="AD204"/>
  <c r="Y202"/>
  <c r="AD203"/>
  <c r="Y201"/>
  <c r="AD202"/>
  <c r="Y200"/>
  <c r="AD201"/>
  <c r="Y199"/>
  <c r="AD200"/>
  <c r="Y198"/>
  <c r="AD199"/>
  <c r="Y197"/>
  <c r="AD198"/>
  <c r="Y196"/>
  <c r="AD197"/>
  <c r="Y195"/>
  <c r="AD196"/>
  <c r="Y194"/>
  <c r="AD195"/>
  <c r="Y193"/>
  <c r="AD194"/>
  <c r="Y192"/>
  <c r="AD193"/>
  <c r="Y190"/>
  <c r="Y189"/>
  <c r="AD190"/>
  <c r="Y188"/>
  <c r="AD189"/>
  <c r="Y187"/>
  <c r="AD188"/>
  <c r="Y186"/>
  <c r="AD187"/>
  <c r="Y182"/>
  <c r="Y181"/>
  <c r="AD182"/>
  <c r="Y179"/>
  <c r="Y178"/>
  <c r="AD179"/>
  <c r="Y177"/>
  <c r="AD178"/>
  <c r="Y175"/>
  <c r="Y174"/>
  <c r="AD175"/>
  <c r="Y166"/>
  <c r="Y165"/>
  <c r="AD166"/>
  <c r="Y82"/>
  <c r="AD83"/>
  <c r="Y81"/>
  <c r="AD82"/>
  <c r="Y78"/>
  <c r="Y77"/>
  <c r="AD78"/>
  <c r="Y75"/>
  <c r="Y74"/>
  <c r="AD75"/>
  <c r="Y67"/>
  <c r="AD67"/>
  <c r="Y63"/>
  <c r="AD64"/>
  <c r="Y62"/>
  <c r="AD63"/>
  <c r="Y60"/>
  <c r="Y59"/>
  <c r="AD60"/>
  <c r="Y33"/>
  <c r="Y32"/>
  <c r="AD33"/>
  <c r="Y31"/>
  <c r="AD32"/>
  <c r="Y25"/>
  <c r="Y24"/>
  <c r="AD25"/>
  <c r="Y8"/>
  <c r="Y5"/>
  <c r="AC8"/>
  <c r="Y13"/>
  <c r="AC13"/>
  <c r="AA13"/>
  <c r="AA12"/>
  <c r="AA11"/>
  <c r="AA10"/>
  <c r="AA9"/>
  <c r="Y18"/>
  <c r="AC18"/>
  <c r="AA18"/>
  <c r="AA17"/>
  <c r="AA16"/>
  <c r="AA15"/>
  <c r="AA14"/>
  <c r="Y20"/>
  <c r="AC20"/>
  <c r="AC24"/>
  <c r="AC25"/>
  <c r="AA25"/>
  <c r="Y28"/>
  <c r="AC28"/>
  <c r="AA28"/>
  <c r="AA27"/>
  <c r="AA26"/>
  <c r="AC31"/>
  <c r="AC32"/>
  <c r="AC33"/>
  <c r="Y39"/>
  <c r="AC39"/>
  <c r="Y45"/>
  <c r="AC45"/>
  <c r="AC59"/>
  <c r="AC60"/>
  <c r="AC62"/>
  <c r="AA62"/>
  <c r="AA61"/>
  <c r="AC63"/>
  <c r="AC64"/>
  <c r="AC67"/>
  <c r="Y70"/>
  <c r="AC70"/>
  <c r="AA70"/>
  <c r="AA69"/>
  <c r="AA68"/>
  <c r="AC74"/>
  <c r="AC75"/>
  <c r="AC77"/>
  <c r="AC78"/>
  <c r="AA78"/>
  <c r="AC81"/>
  <c r="AC82"/>
  <c r="AC83"/>
  <c r="AA156"/>
  <c r="AA155"/>
  <c r="AA154"/>
  <c r="AA153"/>
  <c r="AA152"/>
  <c r="AA151"/>
  <c r="AA150"/>
  <c r="AA149"/>
  <c r="AA148"/>
  <c r="AA147"/>
  <c r="AA146"/>
  <c r="AA145"/>
  <c r="AA144"/>
  <c r="AA143"/>
  <c r="AA142"/>
  <c r="AA141"/>
  <c r="AA140"/>
  <c r="AA139"/>
  <c r="AA138"/>
  <c r="AA137"/>
  <c r="AA136"/>
  <c r="AA135"/>
  <c r="AA134"/>
  <c r="AA133"/>
  <c r="AA132"/>
  <c r="AA131"/>
  <c r="AA130"/>
  <c r="AA129"/>
  <c r="AA128"/>
  <c r="AA127"/>
  <c r="AA126"/>
  <c r="AA125"/>
  <c r="AA124"/>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C165"/>
  <c r="AC166"/>
  <c r="Y168"/>
  <c r="AC168"/>
  <c r="AA168"/>
  <c r="AA167"/>
  <c r="Y171"/>
  <c r="AC171"/>
  <c r="AC174"/>
  <c r="AC175"/>
  <c r="AA175"/>
  <c r="AC177"/>
  <c r="AA177"/>
  <c r="AA176"/>
  <c r="AC178"/>
  <c r="AC179"/>
  <c r="AC181"/>
  <c r="AC182"/>
  <c r="AA182"/>
  <c r="Y184"/>
  <c r="AC184"/>
  <c r="AC186"/>
  <c r="AC187"/>
  <c r="AC188"/>
  <c r="AA188"/>
  <c r="AC189"/>
  <c r="AC190"/>
  <c r="AC192"/>
  <c r="AA192"/>
  <c r="AA191"/>
  <c r="AC193"/>
  <c r="AC194"/>
  <c r="AC195"/>
  <c r="AC196"/>
  <c r="AC197"/>
  <c r="AA197"/>
  <c r="AC198"/>
  <c r="AC199"/>
  <c r="AC200"/>
  <c r="AA200"/>
  <c r="AC201"/>
  <c r="AC202"/>
  <c r="AC203"/>
  <c r="AC204"/>
  <c r="AC205"/>
  <c r="AA205"/>
  <c r="AC206"/>
  <c r="AC207"/>
  <c r="AC208"/>
  <c r="AA208"/>
  <c r="AC209"/>
  <c r="AC210"/>
  <c r="AC211"/>
  <c r="AC212"/>
  <c r="AC213"/>
  <c r="AA213"/>
  <c r="AC214"/>
  <c r="AC215"/>
  <c r="AC216"/>
  <c r="AA216"/>
  <c r="AC217"/>
  <c r="AC218"/>
  <c r="AC219"/>
  <c r="AC220"/>
  <c r="AC221"/>
  <c r="AA221"/>
  <c r="AC222"/>
  <c r="AC224"/>
  <c r="AC225"/>
  <c r="AC226"/>
  <c r="AC228"/>
  <c r="AC229"/>
  <c r="AC230"/>
  <c r="AA230"/>
  <c r="AC234"/>
  <c r="AA234"/>
  <c r="AA233"/>
  <c r="AA232"/>
  <c r="AA231"/>
  <c r="AC236"/>
  <c r="AC237"/>
  <c r="AC238"/>
  <c r="AC239"/>
  <c r="AA239"/>
  <c r="AC240"/>
  <c r="AC241"/>
  <c r="AC242"/>
  <c r="AC245"/>
  <c r="AA245"/>
  <c r="AA244"/>
  <c r="AA243"/>
  <c r="AC246"/>
  <c r="AC247"/>
  <c r="AC248"/>
  <c r="AA248"/>
  <c r="AC251"/>
  <c r="AC252"/>
  <c r="AC253"/>
  <c r="AC254"/>
  <c r="Y257"/>
  <c r="AC257"/>
  <c r="AA257"/>
  <c r="AA256"/>
  <c r="AA255"/>
  <c r="AC259"/>
  <c r="AC260"/>
  <c r="Y262"/>
  <c r="AC262"/>
  <c r="AA262"/>
  <c r="AA261"/>
  <c r="AC264"/>
  <c r="AA264"/>
  <c r="AA263"/>
  <c r="AC265"/>
  <c r="AC266"/>
  <c r="AC267"/>
  <c r="AC270"/>
  <c r="AA270"/>
  <c r="AA269"/>
  <c r="AA268"/>
  <c r="AC271"/>
  <c r="AC272"/>
  <c r="AC273"/>
  <c r="AC274"/>
  <c r="AA274"/>
  <c r="AC275"/>
  <c r="AC276"/>
  <c r="AC277"/>
  <c r="AA277"/>
  <c r="AC278"/>
  <c r="AA278"/>
  <c r="AC279"/>
  <c r="AC280"/>
  <c r="AC281"/>
  <c r="AA281"/>
  <c r="AC282"/>
  <c r="AC283"/>
  <c r="AC284"/>
  <c r="AC285"/>
  <c r="AC286"/>
  <c r="AA286"/>
  <c r="AC287"/>
  <c r="AC288"/>
  <c r="AC289"/>
  <c r="AC290"/>
  <c r="AA290"/>
  <c r="AC291"/>
  <c r="AC292"/>
  <c r="AC293"/>
  <c r="AA293"/>
  <c r="AC294"/>
  <c r="AA294"/>
  <c r="AC295"/>
  <c r="AC296"/>
  <c r="AC297"/>
  <c r="AA297"/>
  <c r="AC298"/>
  <c r="AC299"/>
  <c r="AC300"/>
  <c r="Y302"/>
  <c r="AC302"/>
  <c r="AC304"/>
  <c r="AA304"/>
  <c r="AA303"/>
  <c r="AC305"/>
  <c r="AC306"/>
  <c r="AC307"/>
  <c r="AA307"/>
  <c r="AC308"/>
  <c r="AA308"/>
  <c r="AC309"/>
  <c r="AC312"/>
  <c r="AC313"/>
  <c r="AA313"/>
  <c r="AC314"/>
  <c r="AA314"/>
  <c r="AC315"/>
  <c r="AC317"/>
  <c r="AC318"/>
  <c r="AA318"/>
  <c r="AC319"/>
  <c r="AA319"/>
  <c r="AC320"/>
  <c r="AC321"/>
  <c r="AC322"/>
  <c r="AA322"/>
  <c r="AC323"/>
  <c r="AA323"/>
  <c r="AC325"/>
  <c r="AC326"/>
  <c r="AC328"/>
  <c r="AA328"/>
  <c r="AA327"/>
  <c r="AC329"/>
  <c r="AA329"/>
  <c r="AC330"/>
  <c r="AC331"/>
  <c r="AC332"/>
  <c r="AC334"/>
  <c r="AA334"/>
  <c r="AA333"/>
  <c r="AC335"/>
  <c r="AC336"/>
  <c r="AC338"/>
  <c r="AA338"/>
  <c r="AA337"/>
  <c r="AC339"/>
  <c r="AA339"/>
  <c r="AA364"/>
  <c r="AC365"/>
  <c r="AC366"/>
  <c r="AC367"/>
  <c r="AC369"/>
  <c r="AA369"/>
  <c r="AC370"/>
  <c r="AC372"/>
  <c r="AC373"/>
  <c r="AC374"/>
  <c r="AA374"/>
  <c r="Y376"/>
  <c r="AC376"/>
  <c r="AC378"/>
  <c r="AC380"/>
  <c r="AC383"/>
  <c r="AA383"/>
  <c r="AA382"/>
  <c r="AA381"/>
  <c r="AC384"/>
  <c r="AC385"/>
  <c r="AC388"/>
  <c r="AC389"/>
  <c r="AC390"/>
  <c r="AA390"/>
  <c r="AC391"/>
  <c r="AC392"/>
  <c r="AC393"/>
  <c r="AA393"/>
  <c r="AC394"/>
  <c r="AC396"/>
  <c r="AC397"/>
  <c r="AC398"/>
  <c r="AC399"/>
  <c r="AA399"/>
  <c r="AC400"/>
  <c r="AC401"/>
  <c r="AC402"/>
  <c r="AA402"/>
  <c r="AC403"/>
  <c r="AC404"/>
  <c r="AC405"/>
  <c r="AC406"/>
  <c r="AC407"/>
  <c r="AA407"/>
  <c r="AC408"/>
  <c r="AC409"/>
  <c r="AC410"/>
  <c r="AA410"/>
  <c r="AC411"/>
  <c r="AC412"/>
  <c r="AC413"/>
  <c r="AC414"/>
  <c r="AC415"/>
  <c r="AA415"/>
  <c r="AC416"/>
  <c r="AC417"/>
  <c r="AC418"/>
  <c r="AA418"/>
  <c r="AC419"/>
  <c r="AC420"/>
  <c r="AC421"/>
  <c r="AC422"/>
  <c r="AC423"/>
  <c r="AA423"/>
  <c r="AC424"/>
  <c r="AC425"/>
  <c r="AC426"/>
  <c r="AA426"/>
  <c r="AC427"/>
  <c r="AC428"/>
  <c r="AC429"/>
  <c r="AC430"/>
  <c r="AC431"/>
  <c r="AA431"/>
  <c r="AC432"/>
  <c r="AC433"/>
  <c r="AC435"/>
  <c r="AC436"/>
  <c r="AA436"/>
  <c r="AC437"/>
  <c r="AC438"/>
  <c r="AC439"/>
  <c r="AA439"/>
  <c r="AC440"/>
  <c r="AA440"/>
  <c r="AC441"/>
  <c r="AC442"/>
  <c r="AC443"/>
  <c r="AC444"/>
  <c r="AA444"/>
  <c r="AC445"/>
  <c r="AC446"/>
  <c r="AC447"/>
  <c r="AA447"/>
  <c r="AC448"/>
  <c r="AA448"/>
  <c r="AC449"/>
  <c r="AC450"/>
  <c r="AC462"/>
  <c r="AA473"/>
  <c r="AA472"/>
  <c r="AA471"/>
  <c r="AC474"/>
  <c r="AC475"/>
  <c r="AC477"/>
  <c r="AA477"/>
  <c r="AC479"/>
  <c r="AA479"/>
  <c r="AA478"/>
  <c r="AC480"/>
  <c r="AC492"/>
  <c r="AC493"/>
  <c r="AC494"/>
  <c r="AA494"/>
  <c r="AC495"/>
  <c r="AC496"/>
  <c r="AC497"/>
  <c r="AC498"/>
  <c r="AA498"/>
  <c r="AC499"/>
  <c r="AC500"/>
  <c r="AC501"/>
  <c r="AA501"/>
  <c r="AC502"/>
  <c r="AC503"/>
  <c r="AC504"/>
  <c r="AC505"/>
  <c r="AA505"/>
  <c r="AC506"/>
  <c r="AA506"/>
  <c r="AC507"/>
  <c r="AC509"/>
  <c r="AC510"/>
  <c r="AC511"/>
  <c r="AA511"/>
  <c r="Y514"/>
  <c r="AC514"/>
  <c r="AC520"/>
  <c r="AC521"/>
  <c r="AC522"/>
  <c r="AA522"/>
  <c r="AC523"/>
  <c r="AC524"/>
  <c r="AC525"/>
  <c r="AC526"/>
  <c r="AA526"/>
  <c r="AC527"/>
  <c r="AC528"/>
  <c r="AC529"/>
  <c r="AA529"/>
  <c r="AC530"/>
  <c r="AC531"/>
  <c r="AC532"/>
  <c r="AC533"/>
  <c r="AA533"/>
  <c r="AC534"/>
  <c r="AA534"/>
  <c r="AC535"/>
  <c r="AC536"/>
  <c r="AC537"/>
  <c r="AC538"/>
  <c r="AA538"/>
  <c r="AC539"/>
  <c r="AC540"/>
  <c r="AC541"/>
  <c r="AC542"/>
  <c r="AA542"/>
  <c r="AC543"/>
  <c r="AC544"/>
  <c r="AC545"/>
  <c r="AA545"/>
  <c r="AC546"/>
  <c r="AC547"/>
  <c r="AC548"/>
  <c r="AC551"/>
  <c r="AA551"/>
  <c r="AA550"/>
  <c r="AA549"/>
  <c r="AC552"/>
  <c r="AA552"/>
  <c r="AC553"/>
  <c r="AC555"/>
  <c r="AC556"/>
  <c r="AC557"/>
  <c r="AA557"/>
  <c r="AC558"/>
  <c r="AC559"/>
  <c r="AC560"/>
  <c r="AC561"/>
  <c r="AA561"/>
  <c r="AC562"/>
  <c r="AC563"/>
  <c r="AC564"/>
  <c r="AA564"/>
  <c r="AC565"/>
  <c r="AC566"/>
  <c r="AC567"/>
  <c r="AC568"/>
  <c r="AA568"/>
  <c r="AC569"/>
  <c r="AA569"/>
  <c r="AC570"/>
  <c r="AC571"/>
  <c r="AC572"/>
  <c r="AC573"/>
  <c r="AA573"/>
  <c r="AC574"/>
  <c r="AC575"/>
  <c r="AC576"/>
  <c r="AC577"/>
  <c r="AA577"/>
  <c r="AC578"/>
  <c r="AC579"/>
  <c r="AC580"/>
  <c r="AA580"/>
  <c r="AC581"/>
  <c r="AA579"/>
  <c r="AA575"/>
  <c r="AA571"/>
  <c r="AA567"/>
  <c r="AA563"/>
  <c r="AA559"/>
  <c r="AA555"/>
  <c r="AA554"/>
  <c r="AA548"/>
  <c r="AA544"/>
  <c r="AA540"/>
  <c r="AA536"/>
  <c r="AA532"/>
  <c r="AA528"/>
  <c r="AA524"/>
  <c r="AA520"/>
  <c r="AA519"/>
  <c r="AA518"/>
  <c r="AA517"/>
  <c r="AA516"/>
  <c r="AA515"/>
  <c r="AA509"/>
  <c r="AA508"/>
  <c r="AA504"/>
  <c r="AA500"/>
  <c r="AA496"/>
  <c r="AA492"/>
  <c r="AA491"/>
  <c r="AA490"/>
  <c r="AA489"/>
  <c r="AA488"/>
  <c r="AA487"/>
  <c r="AA486"/>
  <c r="AA485"/>
  <c r="AA484"/>
  <c r="AA483"/>
  <c r="AA482"/>
  <c r="AA481"/>
  <c r="AA476"/>
  <c r="AA463"/>
  <c r="AA459"/>
  <c r="AA455"/>
  <c r="AA454"/>
  <c r="AA451"/>
  <c r="AA450"/>
  <c r="AA446"/>
  <c r="AA443"/>
  <c r="AA442"/>
  <c r="AA438"/>
  <c r="AA435"/>
  <c r="AA434"/>
  <c r="AA430"/>
  <c r="AA427"/>
  <c r="AA422"/>
  <c r="AA419"/>
  <c r="AA414"/>
  <c r="AA411"/>
  <c r="AA406"/>
  <c r="AA403"/>
  <c r="AA398"/>
  <c r="AA394"/>
  <c r="AA389"/>
  <c r="AA376"/>
  <c r="AA375"/>
  <c r="AA372"/>
  <c r="AA371"/>
  <c r="AA356"/>
  <c r="AA352"/>
  <c r="AA351"/>
  <c r="AA350"/>
  <c r="AA349"/>
  <c r="AA348"/>
  <c r="AA347"/>
  <c r="AA346"/>
  <c r="AA345"/>
  <c r="AA342"/>
  <c r="AA341"/>
  <c r="AA340"/>
  <c r="AA330"/>
  <c r="AA325"/>
  <c r="AA309"/>
  <c r="AA305"/>
  <c r="AA298"/>
  <c r="AA282"/>
  <c r="AA265"/>
  <c r="AA252"/>
  <c r="AA251"/>
  <c r="AA250"/>
  <c r="AA249"/>
  <c r="AA246"/>
  <c r="AA226"/>
  <c r="AA222"/>
  <c r="AA218"/>
  <c r="AA217"/>
  <c r="AA214"/>
  <c r="AA210"/>
  <c r="AA209"/>
  <c r="AA206"/>
  <c r="AA202"/>
  <c r="AA201"/>
  <c r="AA198"/>
  <c r="AA194"/>
  <c r="AA193"/>
  <c r="AA189"/>
  <c r="AA178"/>
  <c r="AA81"/>
  <c r="AA80"/>
  <c r="AA79"/>
  <c r="AA63"/>
  <c r="AA45"/>
  <c r="AA44"/>
  <c r="AA43"/>
  <c r="AA42"/>
  <c r="AA41"/>
  <c r="AA40"/>
  <c r="AA39"/>
  <c r="AA38"/>
  <c r="AA37"/>
  <c r="AA36"/>
  <c r="AA35"/>
  <c r="AA34"/>
  <c r="AA20"/>
  <c r="AA581"/>
  <c r="AA578"/>
  <c r="AA576"/>
  <c r="AA574"/>
  <c r="AA572"/>
  <c r="AA570"/>
  <c r="AA566"/>
  <c r="AA565"/>
  <c r="AA562"/>
  <c r="AA560"/>
  <c r="AA558"/>
  <c r="AA556"/>
  <c r="AA553"/>
  <c r="AA547"/>
  <c r="AA546"/>
  <c r="AA543"/>
  <c r="AA541"/>
  <c r="AA539"/>
  <c r="AA537"/>
  <c r="AA535"/>
  <c r="AA531"/>
  <c r="AA530"/>
  <c r="AA527"/>
  <c r="AA525"/>
  <c r="AA523"/>
  <c r="AA521"/>
  <c r="AA514"/>
  <c r="AA513"/>
  <c r="AA512"/>
  <c r="AA510"/>
  <c r="AA507"/>
  <c r="AA503"/>
  <c r="AA502"/>
  <c r="AA499"/>
  <c r="AA497"/>
  <c r="AA495"/>
  <c r="AA493"/>
  <c r="AA480"/>
  <c r="AA475"/>
  <c r="AA474"/>
  <c r="AA470"/>
  <c r="AA469"/>
  <c r="AA467"/>
  <c r="AA466"/>
  <c r="AA465"/>
  <c r="AA464"/>
  <c r="AA462"/>
  <c r="AA461"/>
  <c r="AA458"/>
  <c r="AA456"/>
  <c r="AA452"/>
  <c r="AA449"/>
  <c r="AA445"/>
  <c r="AA441"/>
  <c r="AA437"/>
  <c r="AA433"/>
  <c r="AA432"/>
  <c r="AA429"/>
  <c r="AA428"/>
  <c r="AA425"/>
  <c r="AA424"/>
  <c r="AA421"/>
  <c r="AA420"/>
  <c r="AA417"/>
  <c r="AA416"/>
  <c r="AA413"/>
  <c r="AA412"/>
  <c r="AA409"/>
  <c r="AA408"/>
  <c r="AA405"/>
  <c r="AA404"/>
  <c r="AA401"/>
  <c r="AA400"/>
  <c r="AA397"/>
  <c r="AA396"/>
  <c r="AA395"/>
  <c r="AA392"/>
  <c r="AA391"/>
  <c r="AA388"/>
  <c r="AA387"/>
  <c r="AA386"/>
  <c r="AA385"/>
  <c r="AA384"/>
  <c r="AA380"/>
  <c r="AA379"/>
  <c r="AA378"/>
  <c r="AA377"/>
  <c r="AA373"/>
  <c r="AA370"/>
  <c r="AA367"/>
  <c r="AA366"/>
  <c r="AA365"/>
  <c r="AA363"/>
  <c r="AA362"/>
  <c r="AA361"/>
  <c r="AA360"/>
  <c r="AA359"/>
  <c r="AA358"/>
  <c r="AA357"/>
  <c r="AA355"/>
  <c r="AA354"/>
  <c r="AA353"/>
  <c r="AA344"/>
  <c r="AA336"/>
  <c r="AA335"/>
  <c r="AA332"/>
  <c r="AA331"/>
  <c r="AA326"/>
  <c r="AA324"/>
  <c r="AA321"/>
  <c r="AA320"/>
  <c r="AA317"/>
  <c r="AA316"/>
  <c r="AA315"/>
  <c r="AA312"/>
  <c r="AA311"/>
  <c r="AA310"/>
  <c r="AA306"/>
  <c r="AA302"/>
  <c r="AA301"/>
  <c r="AA300"/>
  <c r="AA299"/>
  <c r="AA296"/>
  <c r="AA295"/>
  <c r="AA292"/>
  <c r="AA291"/>
  <c r="AA289"/>
  <c r="AA288"/>
  <c r="AA287"/>
  <c r="AA285"/>
  <c r="AA284"/>
  <c r="AA283"/>
  <c r="AA280"/>
  <c r="AA279"/>
  <c r="AA276"/>
  <c r="AA275"/>
  <c r="AA273"/>
  <c r="AA272"/>
  <c r="AA271"/>
  <c r="AA267"/>
  <c r="AA266"/>
  <c r="AA260"/>
  <c r="AA259"/>
  <c r="AA258"/>
  <c r="AA254"/>
  <c r="AA253"/>
  <c r="AA247"/>
  <c r="AA242"/>
  <c r="AA241"/>
  <c r="AA240"/>
  <c r="AA238"/>
  <c r="AA237"/>
  <c r="AA236"/>
  <c r="AA235"/>
  <c r="AA229"/>
  <c r="AA228"/>
  <c r="AA227"/>
  <c r="AA225"/>
  <c r="AA224"/>
  <c r="AA223"/>
  <c r="AA220"/>
  <c r="AA219"/>
  <c r="AA215"/>
  <c r="AA212"/>
  <c r="AA211"/>
  <c r="AA207"/>
  <c r="AA204"/>
  <c r="AA203"/>
  <c r="AA199"/>
  <c r="AA196"/>
  <c r="AA195"/>
  <c r="AA190"/>
  <c r="AA187"/>
  <c r="AA186"/>
  <c r="AA185"/>
  <c r="AA184"/>
  <c r="AA183"/>
  <c r="AA181"/>
  <c r="AA180"/>
  <c r="AA179"/>
  <c r="AA174"/>
  <c r="AA173"/>
  <c r="AA172"/>
  <c r="AA171"/>
  <c r="AA170"/>
  <c r="AA169"/>
  <c r="AA166"/>
  <c r="AA165"/>
  <c r="AA164"/>
  <c r="AA163"/>
  <c r="AA162"/>
  <c r="AA161"/>
  <c r="AA160"/>
  <c r="AA159"/>
  <c r="AA157"/>
  <c r="AA83"/>
  <c r="AA82"/>
  <c r="AA77"/>
  <c r="AA76"/>
  <c r="AA75"/>
  <c r="AA74"/>
  <c r="AA73"/>
  <c r="AA72"/>
  <c r="AA71"/>
  <c r="AA67"/>
  <c r="AA65"/>
  <c r="AA64"/>
  <c r="AA60"/>
  <c r="AA59"/>
  <c r="AA58"/>
  <c r="AA57"/>
  <c r="AA56"/>
  <c r="AA55"/>
  <c r="AA54"/>
  <c r="AA53"/>
  <c r="AA52"/>
  <c r="AA51"/>
  <c r="AA50"/>
  <c r="AA49"/>
  <c r="AA48"/>
  <c r="AA47"/>
  <c r="AA46"/>
  <c r="AA33"/>
  <c r="AA32"/>
  <c r="AA31"/>
  <c r="AA30"/>
  <c r="AA29"/>
  <c r="AA24"/>
  <c r="AA23"/>
  <c r="AA22"/>
  <c r="AA21"/>
  <c r="AA19"/>
  <c r="AA8"/>
  <c r="AA7"/>
  <c r="AA6"/>
  <c r="Q476"/>
  <c r="Q475"/>
  <c r="U476"/>
  <c r="S476"/>
  <c r="C476"/>
  <c r="C475"/>
  <c r="M476"/>
  <c r="K476"/>
  <c r="Q468"/>
  <c r="U470"/>
  <c r="Q467"/>
  <c r="U468"/>
  <c r="Q464"/>
  <c r="U467"/>
  <c r="S468"/>
  <c r="Q463"/>
  <c r="U464"/>
  <c r="Q462"/>
  <c r="U463"/>
  <c r="Q461"/>
  <c r="U462"/>
  <c r="Q460"/>
  <c r="U461"/>
  <c r="Q459"/>
  <c r="U460"/>
  <c r="Q458"/>
  <c r="Q456"/>
  <c r="U458"/>
  <c r="U459"/>
  <c r="Q451"/>
  <c r="Q450"/>
  <c r="U451"/>
  <c r="Q452"/>
  <c r="U452"/>
  <c r="Q453"/>
  <c r="U453"/>
  <c r="Q454"/>
  <c r="U454"/>
  <c r="Q455"/>
  <c r="U455"/>
  <c r="U456"/>
  <c r="Q433"/>
  <c r="Q432"/>
  <c r="U433"/>
  <c r="Q434"/>
  <c r="U434"/>
  <c r="Q435"/>
  <c r="U435"/>
  <c r="S435"/>
  <c r="Q436"/>
  <c r="U436"/>
  <c r="Q437"/>
  <c r="U437"/>
  <c r="Q438"/>
  <c r="U438"/>
  <c r="S438"/>
  <c r="Q439"/>
  <c r="U439"/>
  <c r="S439"/>
  <c r="Q440"/>
  <c r="U440"/>
  <c r="Q441"/>
  <c r="U441"/>
  <c r="Q442"/>
  <c r="U442"/>
  <c r="Q443"/>
  <c r="U443"/>
  <c r="S443"/>
  <c r="Q444"/>
  <c r="U444"/>
  <c r="Q445"/>
  <c r="U445"/>
  <c r="Q446"/>
  <c r="U446"/>
  <c r="S446"/>
  <c r="Q447"/>
  <c r="U447"/>
  <c r="S447"/>
  <c r="Q378"/>
  <c r="Q376"/>
  <c r="U378"/>
  <c r="Q379"/>
  <c r="U379"/>
  <c r="S379"/>
  <c r="C379"/>
  <c r="M379"/>
  <c r="K379"/>
  <c r="Q380"/>
  <c r="U380"/>
  <c r="S380"/>
  <c r="Q360"/>
  <c r="Q359"/>
  <c r="U360"/>
  <c r="Q361"/>
  <c r="U361"/>
  <c r="Q362"/>
  <c r="U362"/>
  <c r="S362"/>
  <c r="Q363"/>
  <c r="U363"/>
  <c r="Q364"/>
  <c r="U364"/>
  <c r="Q365"/>
  <c r="U365"/>
  <c r="Q358"/>
  <c r="U359"/>
  <c r="Q356"/>
  <c r="U358"/>
  <c r="S361"/>
  <c r="Q355"/>
  <c r="U356"/>
  <c r="Q353"/>
  <c r="U355"/>
  <c r="Q352"/>
  <c r="U353"/>
  <c r="Q349"/>
  <c r="U352"/>
  <c r="S352"/>
  <c r="S351"/>
  <c r="S350"/>
  <c r="Q344"/>
  <c r="U349"/>
  <c r="S349"/>
  <c r="S348"/>
  <c r="S347"/>
  <c r="S346"/>
  <c r="S345"/>
  <c r="Q343"/>
  <c r="U344"/>
  <c r="Q342"/>
  <c r="U343"/>
  <c r="Q339"/>
  <c r="U342"/>
  <c r="S342"/>
  <c r="S341"/>
  <c r="S340"/>
  <c r="Q8"/>
  <c r="Q5"/>
  <c r="U8"/>
  <c r="Q13"/>
  <c r="U13"/>
  <c r="Q18"/>
  <c r="U18"/>
  <c r="S18"/>
  <c r="S17"/>
  <c r="S16"/>
  <c r="S15"/>
  <c r="S14"/>
  <c r="Q20"/>
  <c r="U20"/>
  <c r="S20"/>
  <c r="S19"/>
  <c r="Q24"/>
  <c r="U24"/>
  <c r="Q25"/>
  <c r="U25"/>
  <c r="Q28"/>
  <c r="U28"/>
  <c r="Q31"/>
  <c r="U31"/>
  <c r="S31"/>
  <c r="S30"/>
  <c r="S29"/>
  <c r="Q32"/>
  <c r="U32"/>
  <c r="Q33"/>
  <c r="U33"/>
  <c r="Q39"/>
  <c r="U39"/>
  <c r="Q45"/>
  <c r="U45"/>
  <c r="S45"/>
  <c r="S44"/>
  <c r="S43"/>
  <c r="S42"/>
  <c r="S41"/>
  <c r="S40"/>
  <c r="Q59"/>
  <c r="U59"/>
  <c r="Q60"/>
  <c r="U60"/>
  <c r="Q62"/>
  <c r="U62"/>
  <c r="Q63"/>
  <c r="U63"/>
  <c r="S63"/>
  <c r="U64"/>
  <c r="Q67"/>
  <c r="U67"/>
  <c r="Q70"/>
  <c r="U70"/>
  <c r="Q74"/>
  <c r="U74"/>
  <c r="S74"/>
  <c r="S73"/>
  <c r="S72"/>
  <c r="S71"/>
  <c r="Q75"/>
  <c r="U75"/>
  <c r="Q77"/>
  <c r="U77"/>
  <c r="Q78"/>
  <c r="U78"/>
  <c r="Q81"/>
  <c r="U81"/>
  <c r="S81"/>
  <c r="S80"/>
  <c r="S79"/>
  <c r="Q82"/>
  <c r="U82"/>
  <c r="U83"/>
  <c r="S160"/>
  <c r="S159"/>
  <c r="S157"/>
  <c r="Q165"/>
  <c r="U165"/>
  <c r="Q166"/>
  <c r="U166"/>
  <c r="Q168"/>
  <c r="U168"/>
  <c r="S168"/>
  <c r="S167"/>
  <c r="Q171"/>
  <c r="U171"/>
  <c r="S171"/>
  <c r="S170"/>
  <c r="S169"/>
  <c r="Q174"/>
  <c r="U174"/>
  <c r="Q175"/>
  <c r="U175"/>
  <c r="Q177"/>
  <c r="U177"/>
  <c r="S177"/>
  <c r="S176"/>
  <c r="Q178"/>
  <c r="U178"/>
  <c r="S178"/>
  <c r="Q179"/>
  <c r="U179"/>
  <c r="Q181"/>
  <c r="U181"/>
  <c r="Q182"/>
  <c r="U182"/>
  <c r="Q184"/>
  <c r="U184"/>
  <c r="S184"/>
  <c r="S183"/>
  <c r="Q186"/>
  <c r="U186"/>
  <c r="Q187"/>
  <c r="U187"/>
  <c r="Q188"/>
  <c r="U188"/>
  <c r="Q189"/>
  <c r="U189"/>
  <c r="S189"/>
  <c r="Q190"/>
  <c r="U190"/>
  <c r="Q192"/>
  <c r="U192"/>
  <c r="Q193"/>
  <c r="U193"/>
  <c r="Q194"/>
  <c r="U194"/>
  <c r="S194"/>
  <c r="Q195"/>
  <c r="U195"/>
  <c r="Q196"/>
  <c r="U196"/>
  <c r="Q197"/>
  <c r="U197"/>
  <c r="Q198"/>
  <c r="U198"/>
  <c r="S198"/>
  <c r="Q199"/>
  <c r="U199"/>
  <c r="Q200"/>
  <c r="U200"/>
  <c r="Q201"/>
  <c r="U201"/>
  <c r="Q202"/>
  <c r="U202"/>
  <c r="S202"/>
  <c r="Q203"/>
  <c r="U203"/>
  <c r="Q204"/>
  <c r="U204"/>
  <c r="Q205"/>
  <c r="U205"/>
  <c r="Q206"/>
  <c r="U206"/>
  <c r="S206"/>
  <c r="Q207"/>
  <c r="U207"/>
  <c r="Q208"/>
  <c r="U208"/>
  <c r="Q209"/>
  <c r="U209"/>
  <c r="Q210"/>
  <c r="U210"/>
  <c r="S210"/>
  <c r="Q211"/>
  <c r="U211"/>
  <c r="Q212"/>
  <c r="U212"/>
  <c r="Q213"/>
  <c r="U213"/>
  <c r="Q214"/>
  <c r="U214"/>
  <c r="S214"/>
  <c r="Q215"/>
  <c r="U215"/>
  <c r="Q216"/>
  <c r="U216"/>
  <c r="Q217"/>
  <c r="U217"/>
  <c r="Q218"/>
  <c r="U218"/>
  <c r="S218"/>
  <c r="Q219"/>
  <c r="U219"/>
  <c r="Q220"/>
  <c r="U220"/>
  <c r="Q221"/>
  <c r="U221"/>
  <c r="Q222"/>
  <c r="U222"/>
  <c r="S222"/>
  <c r="Q224"/>
  <c r="U224"/>
  <c r="Q225"/>
  <c r="U225"/>
  <c r="Q226"/>
  <c r="U226"/>
  <c r="S226"/>
  <c r="Q228"/>
  <c r="U228"/>
  <c r="Q229"/>
  <c r="U229"/>
  <c r="Q230"/>
  <c r="U230"/>
  <c r="Q234"/>
  <c r="U234"/>
  <c r="Q236"/>
  <c r="U236"/>
  <c r="S236"/>
  <c r="S235"/>
  <c r="Q237"/>
  <c r="U237"/>
  <c r="Q238"/>
  <c r="U238"/>
  <c r="Q239"/>
  <c r="U239"/>
  <c r="Q240"/>
  <c r="U240"/>
  <c r="S240"/>
  <c r="Q241"/>
  <c r="U241"/>
  <c r="Q242"/>
  <c r="U242"/>
  <c r="Q245"/>
  <c r="U245"/>
  <c r="Q246"/>
  <c r="U246"/>
  <c r="S246"/>
  <c r="Q247"/>
  <c r="U247"/>
  <c r="Q248"/>
  <c r="U248"/>
  <c r="Q251"/>
  <c r="U251"/>
  <c r="Q252"/>
  <c r="U252"/>
  <c r="S252"/>
  <c r="Q253"/>
  <c r="U253"/>
  <c r="Q254"/>
  <c r="U254"/>
  <c r="Q257"/>
  <c r="U257"/>
  <c r="Q259"/>
  <c r="U259"/>
  <c r="S259"/>
  <c r="S258"/>
  <c r="Q260"/>
  <c r="U260"/>
  <c r="Q262"/>
  <c r="U262"/>
  <c r="Q264"/>
  <c r="U264"/>
  <c r="S264"/>
  <c r="S263"/>
  <c r="Q265"/>
  <c r="U265"/>
  <c r="S265"/>
  <c r="Q266"/>
  <c r="U266"/>
  <c r="Q267"/>
  <c r="U267"/>
  <c r="Q270"/>
  <c r="U270"/>
  <c r="Q271"/>
  <c r="U271"/>
  <c r="S271"/>
  <c r="Q272"/>
  <c r="U272"/>
  <c r="Q273"/>
  <c r="U273"/>
  <c r="Q274"/>
  <c r="U274"/>
  <c r="S274"/>
  <c r="Q275"/>
  <c r="U275"/>
  <c r="S275"/>
  <c r="Q276"/>
  <c r="U276"/>
  <c r="Q277"/>
  <c r="U277"/>
  <c r="Q278"/>
  <c r="U278"/>
  <c r="Q279"/>
  <c r="U279"/>
  <c r="S279"/>
  <c r="Q280"/>
  <c r="U280"/>
  <c r="Q281"/>
  <c r="U281"/>
  <c r="Q282"/>
  <c r="U282"/>
  <c r="S282"/>
  <c r="Q283"/>
  <c r="U283"/>
  <c r="S283"/>
  <c r="Q284"/>
  <c r="U284"/>
  <c r="Q285"/>
  <c r="U285"/>
  <c r="Q286"/>
  <c r="U286"/>
  <c r="Q287"/>
  <c r="U287"/>
  <c r="S287"/>
  <c r="Q288"/>
  <c r="U288"/>
  <c r="Q289"/>
  <c r="U289"/>
  <c r="Q290"/>
  <c r="U290"/>
  <c r="S290"/>
  <c r="Q291"/>
  <c r="U291"/>
  <c r="S291"/>
  <c r="Q292"/>
  <c r="U292"/>
  <c r="Q293"/>
  <c r="U293"/>
  <c r="Q294"/>
  <c r="U294"/>
  <c r="Q295"/>
  <c r="U295"/>
  <c r="S295"/>
  <c r="Q296"/>
  <c r="U296"/>
  <c r="Q297"/>
  <c r="U297"/>
  <c r="Q298"/>
  <c r="U298"/>
  <c r="S298"/>
  <c r="Q299"/>
  <c r="U299"/>
  <c r="S299"/>
  <c r="Q300"/>
  <c r="U300"/>
  <c r="Q302"/>
  <c r="U302"/>
  <c r="Q304"/>
  <c r="U304"/>
  <c r="Q305"/>
  <c r="U305"/>
  <c r="S305"/>
  <c r="Q306"/>
  <c r="U306"/>
  <c r="Q307"/>
  <c r="U307"/>
  <c r="Q308"/>
  <c r="U308"/>
  <c r="Q309"/>
  <c r="U309"/>
  <c r="S309"/>
  <c r="Q312"/>
  <c r="U312"/>
  <c r="Q313"/>
  <c r="U313"/>
  <c r="Q314"/>
  <c r="U314"/>
  <c r="S314"/>
  <c r="Q315"/>
  <c r="U315"/>
  <c r="S315"/>
  <c r="Q317"/>
  <c r="U317"/>
  <c r="Q318"/>
  <c r="U318"/>
  <c r="Q319"/>
  <c r="U319"/>
  <c r="Q320"/>
  <c r="U320"/>
  <c r="S320"/>
  <c r="Q321"/>
  <c r="U321"/>
  <c r="Q322"/>
  <c r="U322"/>
  <c r="Q323"/>
  <c r="U323"/>
  <c r="S323"/>
  <c r="Q325"/>
  <c r="U325"/>
  <c r="S325"/>
  <c r="S324"/>
  <c r="Q326"/>
  <c r="U326"/>
  <c r="Q328"/>
  <c r="U328"/>
  <c r="Q329"/>
  <c r="U329"/>
  <c r="Q330"/>
  <c r="U330"/>
  <c r="S330"/>
  <c r="Q331"/>
  <c r="U331"/>
  <c r="Q332"/>
  <c r="U332"/>
  <c r="Q334"/>
  <c r="U334"/>
  <c r="S334"/>
  <c r="S333"/>
  <c r="Q335"/>
  <c r="U335"/>
  <c r="S335"/>
  <c r="Q336"/>
  <c r="U336"/>
  <c r="Q338"/>
  <c r="U338"/>
  <c r="U339"/>
  <c r="Q366"/>
  <c r="U366"/>
  <c r="S366"/>
  <c r="U367"/>
  <c r="S367"/>
  <c r="Q369"/>
  <c r="U369"/>
  <c r="Q370"/>
  <c r="U370"/>
  <c r="Q372"/>
  <c r="U372"/>
  <c r="S372"/>
  <c r="S371"/>
  <c r="Q373"/>
  <c r="U373"/>
  <c r="Q374"/>
  <c r="U374"/>
  <c r="U376"/>
  <c r="Q383"/>
  <c r="U383"/>
  <c r="Q384"/>
  <c r="U384"/>
  <c r="Q385"/>
  <c r="U385"/>
  <c r="S385"/>
  <c r="Q388"/>
  <c r="U388"/>
  <c r="S388"/>
  <c r="S387"/>
  <c r="S386"/>
  <c r="Q389"/>
  <c r="U389"/>
  <c r="Q390"/>
  <c r="U390"/>
  <c r="Q391"/>
  <c r="U391"/>
  <c r="S391"/>
  <c r="Q392"/>
  <c r="U392"/>
  <c r="Q393"/>
  <c r="U393"/>
  <c r="Q394"/>
  <c r="U394"/>
  <c r="Q396"/>
  <c r="U396"/>
  <c r="Q397"/>
  <c r="U397"/>
  <c r="S397"/>
  <c r="Q398"/>
  <c r="U398"/>
  <c r="Q399"/>
  <c r="U399"/>
  <c r="Q400"/>
  <c r="U400"/>
  <c r="S400"/>
  <c r="Q401"/>
  <c r="U401"/>
  <c r="S401"/>
  <c r="Q402"/>
  <c r="U402"/>
  <c r="Q403"/>
  <c r="U403"/>
  <c r="Q404"/>
  <c r="U404"/>
  <c r="S404"/>
  <c r="Q405"/>
  <c r="U405"/>
  <c r="S405"/>
  <c r="Q406"/>
  <c r="U406"/>
  <c r="Q407"/>
  <c r="U407"/>
  <c r="Q408"/>
  <c r="U408"/>
  <c r="Q409"/>
  <c r="U409"/>
  <c r="Q410"/>
  <c r="U410"/>
  <c r="Q411"/>
  <c r="U411"/>
  <c r="Q412"/>
  <c r="U412"/>
  <c r="Q413"/>
  <c r="U413"/>
  <c r="S413"/>
  <c r="Q414"/>
  <c r="U414"/>
  <c r="Q415"/>
  <c r="U415"/>
  <c r="Q416"/>
  <c r="U416"/>
  <c r="S416"/>
  <c r="Q417"/>
  <c r="U417"/>
  <c r="S417"/>
  <c r="Q418"/>
  <c r="U418"/>
  <c r="Q419"/>
  <c r="U419"/>
  <c r="Q420"/>
  <c r="U420"/>
  <c r="S420"/>
  <c r="Q421"/>
  <c r="U421"/>
  <c r="S421"/>
  <c r="Q422"/>
  <c r="U422"/>
  <c r="Q423"/>
  <c r="U423"/>
  <c r="Q424"/>
  <c r="U424"/>
  <c r="Q425"/>
  <c r="U425"/>
  <c r="Q426"/>
  <c r="U426"/>
  <c r="Q427"/>
  <c r="U427"/>
  <c r="Q428"/>
  <c r="U428"/>
  <c r="Q429"/>
  <c r="U429"/>
  <c r="S429"/>
  <c r="Q430"/>
  <c r="U430"/>
  <c r="Q431"/>
  <c r="U431"/>
  <c r="U432"/>
  <c r="S432"/>
  <c r="S433"/>
  <c r="S442"/>
  <c r="S445"/>
  <c r="Q448"/>
  <c r="U448"/>
  <c r="Q449"/>
  <c r="U449"/>
  <c r="S449"/>
  <c r="U450"/>
  <c r="S450"/>
  <c r="Q474"/>
  <c r="U474"/>
  <c r="S474"/>
  <c r="U475"/>
  <c r="Q477"/>
  <c r="U477"/>
  <c r="Q479"/>
  <c r="U479"/>
  <c r="Q480"/>
  <c r="U480"/>
  <c r="Q492"/>
  <c r="U492"/>
  <c r="S492"/>
  <c r="S491"/>
  <c r="S490"/>
  <c r="S489"/>
  <c r="S488"/>
  <c r="S487"/>
  <c r="S486"/>
  <c r="S485"/>
  <c r="S484"/>
  <c r="S483"/>
  <c r="S482"/>
  <c r="S481"/>
  <c r="Q493"/>
  <c r="U493"/>
  <c r="Q494"/>
  <c r="U494"/>
  <c r="Q495"/>
  <c r="U495"/>
  <c r="Q496"/>
  <c r="U496"/>
  <c r="S496"/>
  <c r="Q497"/>
  <c r="U497"/>
  <c r="Q498"/>
  <c r="U498"/>
  <c r="Q499"/>
  <c r="U499"/>
  <c r="Q500"/>
  <c r="U500"/>
  <c r="S500"/>
  <c r="Q501"/>
  <c r="U501"/>
  <c r="Q502"/>
  <c r="U502"/>
  <c r="Q503"/>
  <c r="U503"/>
  <c r="Q504"/>
  <c r="U504"/>
  <c r="S504"/>
  <c r="Q505"/>
  <c r="U505"/>
  <c r="Q506"/>
  <c r="U506"/>
  <c r="Q507"/>
  <c r="U507"/>
  <c r="Q509"/>
  <c r="U509"/>
  <c r="S509"/>
  <c r="S508"/>
  <c r="Q510"/>
  <c r="U510"/>
  <c r="Q511"/>
  <c r="U511"/>
  <c r="Q514"/>
  <c r="U514"/>
  <c r="Q520"/>
  <c r="U520"/>
  <c r="S520"/>
  <c r="S519"/>
  <c r="S518"/>
  <c r="S517"/>
  <c r="S516"/>
  <c r="S515"/>
  <c r="Q521"/>
  <c r="U521"/>
  <c r="Q522"/>
  <c r="U522"/>
  <c r="Q523"/>
  <c r="U523"/>
  <c r="S523"/>
  <c r="Q524"/>
  <c r="U524"/>
  <c r="Q525"/>
  <c r="U525"/>
  <c r="Q526"/>
  <c r="U526"/>
  <c r="Q527"/>
  <c r="U527"/>
  <c r="Q528"/>
  <c r="U528"/>
  <c r="S528"/>
  <c r="Q529"/>
  <c r="U529"/>
  <c r="Q530"/>
  <c r="U530"/>
  <c r="Q531"/>
  <c r="U531"/>
  <c r="S531"/>
  <c r="Q532"/>
  <c r="U532"/>
  <c r="Q533"/>
  <c r="U533"/>
  <c r="Q534"/>
  <c r="U534"/>
  <c r="Q535"/>
  <c r="U535"/>
  <c r="Q536"/>
  <c r="U536"/>
  <c r="S536"/>
  <c r="Q537"/>
  <c r="U537"/>
  <c r="Q538"/>
  <c r="U538"/>
  <c r="Q539"/>
  <c r="U539"/>
  <c r="S539"/>
  <c r="Q540"/>
  <c r="U540"/>
  <c r="Q541"/>
  <c r="U541"/>
  <c r="Q542"/>
  <c r="U542"/>
  <c r="Q543"/>
  <c r="U543"/>
  <c r="Q544"/>
  <c r="U544"/>
  <c r="S544"/>
  <c r="Q545"/>
  <c r="U545"/>
  <c r="Q546"/>
  <c r="U546"/>
  <c r="Q547"/>
  <c r="U547"/>
  <c r="S547"/>
  <c r="Q548"/>
  <c r="U548"/>
  <c r="Q551"/>
  <c r="U551"/>
  <c r="Q552"/>
  <c r="U552"/>
  <c r="Q553"/>
  <c r="U553"/>
  <c r="Q555"/>
  <c r="U555"/>
  <c r="Q556"/>
  <c r="U556"/>
  <c r="Q557"/>
  <c r="U557"/>
  <c r="Q558"/>
  <c r="U558"/>
  <c r="S558"/>
  <c r="Q559"/>
  <c r="U559"/>
  <c r="Q560"/>
  <c r="U560"/>
  <c r="Q561"/>
  <c r="U561"/>
  <c r="Q562"/>
  <c r="U562"/>
  <c r="S562"/>
  <c r="Q563"/>
  <c r="U563"/>
  <c r="Q564"/>
  <c r="U564"/>
  <c r="Q565"/>
  <c r="U565"/>
  <c r="Q566"/>
  <c r="U566"/>
  <c r="S566"/>
  <c r="Q567"/>
  <c r="U567"/>
  <c r="Q568"/>
  <c r="U568"/>
  <c r="Q569"/>
  <c r="U569"/>
  <c r="Q570"/>
  <c r="U570"/>
  <c r="S570"/>
  <c r="Q571"/>
  <c r="U571"/>
  <c r="Q572"/>
  <c r="U572"/>
  <c r="Q573"/>
  <c r="U573"/>
  <c r="Q574"/>
  <c r="U574"/>
  <c r="S574"/>
  <c r="Q575"/>
  <c r="U575"/>
  <c r="Q576"/>
  <c r="U576"/>
  <c r="Q577"/>
  <c r="U577"/>
  <c r="Q578"/>
  <c r="U578"/>
  <c r="S578"/>
  <c r="Q579"/>
  <c r="U579"/>
  <c r="Q580"/>
  <c r="U580"/>
  <c r="Q581"/>
  <c r="U581"/>
  <c r="S553"/>
  <c r="S548"/>
  <c r="S543"/>
  <c r="S540"/>
  <c r="S535"/>
  <c r="S532"/>
  <c r="S527"/>
  <c r="S524"/>
  <c r="S480"/>
  <c r="S475"/>
  <c r="S467"/>
  <c r="S466"/>
  <c r="S465"/>
  <c r="S456"/>
  <c r="S452"/>
  <c r="S448"/>
  <c r="S444"/>
  <c r="S440"/>
  <c r="S436"/>
  <c r="S428"/>
  <c r="S424"/>
  <c r="S412"/>
  <c r="S408"/>
  <c r="S396"/>
  <c r="S395"/>
  <c r="S392"/>
  <c r="S374"/>
  <c r="S373"/>
  <c r="S369"/>
  <c r="S364"/>
  <c r="S363"/>
  <c r="S360"/>
  <c r="S359"/>
  <c r="S358"/>
  <c r="S357"/>
  <c r="S355"/>
  <c r="S354"/>
  <c r="S344"/>
  <c r="S343"/>
  <c r="S338"/>
  <c r="S337"/>
  <c r="S336"/>
  <c r="S332"/>
  <c r="S331"/>
  <c r="S328"/>
  <c r="S327"/>
  <c r="S326"/>
  <c r="S322"/>
  <c r="S321"/>
  <c r="S318"/>
  <c r="S317"/>
  <c r="S316"/>
  <c r="S313"/>
  <c r="S312"/>
  <c r="S311"/>
  <c r="S310"/>
  <c r="S306"/>
  <c r="S302"/>
  <c r="S301"/>
  <c r="S300"/>
  <c r="S297"/>
  <c r="S296"/>
  <c r="S293"/>
  <c r="S292"/>
  <c r="S289"/>
  <c r="S288"/>
  <c r="S285"/>
  <c r="S284"/>
  <c r="S281"/>
  <c r="S280"/>
  <c r="S277"/>
  <c r="S276"/>
  <c r="S273"/>
  <c r="S272"/>
  <c r="S267"/>
  <c r="S266"/>
  <c r="S262"/>
  <c r="S261"/>
  <c r="S260"/>
  <c r="S247"/>
  <c r="S241"/>
  <c r="S237"/>
  <c r="S230"/>
  <c r="S229"/>
  <c r="S225"/>
  <c r="S224"/>
  <c r="S223"/>
  <c r="S190"/>
  <c r="S186"/>
  <c r="S185"/>
  <c r="S181"/>
  <c r="S180"/>
  <c r="S179"/>
  <c r="S175"/>
  <c r="S174"/>
  <c r="S173"/>
  <c r="S172"/>
  <c r="S64"/>
  <c r="S59"/>
  <c r="S58"/>
  <c r="S57"/>
  <c r="S56"/>
  <c r="S55"/>
  <c r="S54"/>
  <c r="S53"/>
  <c r="S52"/>
  <c r="S51"/>
  <c r="S50"/>
  <c r="S49"/>
  <c r="S48"/>
  <c r="S47"/>
  <c r="S46"/>
  <c r="S33"/>
  <c r="S32"/>
  <c r="S24"/>
  <c r="S23"/>
  <c r="S22"/>
  <c r="S21"/>
  <c r="S8"/>
  <c r="S7"/>
  <c r="S6"/>
  <c r="S581"/>
  <c r="S580"/>
  <c r="S579"/>
  <c r="S577"/>
  <c r="S576"/>
  <c r="S575"/>
  <c r="S573"/>
  <c r="S572"/>
  <c r="S571"/>
  <c r="S569"/>
  <c r="S568"/>
  <c r="S567"/>
  <c r="S565"/>
  <c r="S564"/>
  <c r="S563"/>
  <c r="S561"/>
  <c r="S560"/>
  <c r="S559"/>
  <c r="S557"/>
  <c r="S556"/>
  <c r="S555"/>
  <c r="S554"/>
  <c r="S552"/>
  <c r="S551"/>
  <c r="S550"/>
  <c r="S549"/>
  <c r="S546"/>
  <c r="S545"/>
  <c r="S542"/>
  <c r="S541"/>
  <c r="S538"/>
  <c r="S537"/>
  <c r="S534"/>
  <c r="S533"/>
  <c r="S530"/>
  <c r="S529"/>
  <c r="S526"/>
  <c r="S525"/>
  <c r="S522"/>
  <c r="S521"/>
  <c r="S514"/>
  <c r="S513"/>
  <c r="S512"/>
  <c r="S511"/>
  <c r="S510"/>
  <c r="S507"/>
  <c r="S506"/>
  <c r="S505"/>
  <c r="S503"/>
  <c r="S502"/>
  <c r="S501"/>
  <c r="S499"/>
  <c r="S498"/>
  <c r="S497"/>
  <c r="S495"/>
  <c r="S494"/>
  <c r="S493"/>
  <c r="S479"/>
  <c r="S478"/>
  <c r="S477"/>
  <c r="S473"/>
  <c r="S472"/>
  <c r="S471"/>
  <c r="S470"/>
  <c r="S469"/>
  <c r="S464"/>
  <c r="S463"/>
  <c r="S462"/>
  <c r="S461"/>
  <c r="S460"/>
  <c r="S459"/>
  <c r="S458"/>
  <c r="S457"/>
  <c r="S455"/>
  <c r="S454"/>
  <c r="S453"/>
  <c r="S451"/>
  <c r="S441"/>
  <c r="S437"/>
  <c r="S434"/>
  <c r="S431"/>
  <c r="S430"/>
  <c r="S427"/>
  <c r="S426"/>
  <c r="S425"/>
  <c r="S423"/>
  <c r="S422"/>
  <c r="S419"/>
  <c r="S418"/>
  <c r="S415"/>
  <c r="S414"/>
  <c r="S411"/>
  <c r="S410"/>
  <c r="S409"/>
  <c r="S407"/>
  <c r="S406"/>
  <c r="S403"/>
  <c r="S402"/>
  <c r="S399"/>
  <c r="S398"/>
  <c r="S394"/>
  <c r="S393"/>
  <c r="S390"/>
  <c r="S389"/>
  <c r="S384"/>
  <c r="S383"/>
  <c r="S382"/>
  <c r="S381"/>
  <c r="S378"/>
  <c r="S377"/>
  <c r="S376"/>
  <c r="S375"/>
  <c r="S370"/>
  <c r="S365"/>
  <c r="S356"/>
  <c r="S353"/>
  <c r="S339"/>
  <c r="S329"/>
  <c r="S319"/>
  <c r="S308"/>
  <c r="S307"/>
  <c r="S304"/>
  <c r="S303"/>
  <c r="S294"/>
  <c r="S286"/>
  <c r="S278"/>
  <c r="S270"/>
  <c r="S269"/>
  <c r="S268"/>
  <c r="S257"/>
  <c r="S256"/>
  <c r="S255"/>
  <c r="S254"/>
  <c r="S253"/>
  <c r="S251"/>
  <c r="S250"/>
  <c r="S249"/>
  <c r="S248"/>
  <c r="S245"/>
  <c r="S244"/>
  <c r="S243"/>
  <c r="S242"/>
  <c r="S239"/>
  <c r="S238"/>
  <c r="S234"/>
  <c r="S233"/>
  <c r="S232"/>
  <c r="S231"/>
  <c r="S228"/>
  <c r="S227"/>
  <c r="S221"/>
  <c r="S220"/>
  <c r="S219"/>
  <c r="S217"/>
  <c r="S216"/>
  <c r="S215"/>
  <c r="S213"/>
  <c r="S212"/>
  <c r="S211"/>
  <c r="S209"/>
  <c r="S208"/>
  <c r="S207"/>
  <c r="S205"/>
  <c r="S204"/>
  <c r="S203"/>
  <c r="S201"/>
  <c r="S200"/>
  <c r="S199"/>
  <c r="S197"/>
  <c r="S196"/>
  <c r="S195"/>
  <c r="S193"/>
  <c r="S192"/>
  <c r="S191"/>
  <c r="S188"/>
  <c r="S187"/>
  <c r="S182"/>
  <c r="S166"/>
  <c r="S165"/>
  <c r="S164"/>
  <c r="S163"/>
  <c r="S162"/>
  <c r="S161"/>
  <c r="S156"/>
  <c r="S155"/>
  <c r="S154"/>
  <c r="S153"/>
  <c r="S152"/>
  <c r="S151"/>
  <c r="S150"/>
  <c r="S149"/>
  <c r="S148"/>
  <c r="S147"/>
  <c r="S146"/>
  <c r="S145"/>
  <c r="S144"/>
  <c r="S143"/>
  <c r="S142"/>
  <c r="S141"/>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78"/>
  <c r="S77"/>
  <c r="S76"/>
  <c r="S75"/>
  <c r="S70"/>
  <c r="S69"/>
  <c r="S68"/>
  <c r="S67"/>
  <c r="S65"/>
  <c r="S62"/>
  <c r="S61"/>
  <c r="S60"/>
  <c r="S39"/>
  <c r="S38"/>
  <c r="S37"/>
  <c r="S36"/>
  <c r="S35"/>
  <c r="S34"/>
  <c r="S28"/>
  <c r="S27"/>
  <c r="S26"/>
  <c r="S25"/>
  <c r="S13"/>
  <c r="S12"/>
  <c r="S11"/>
  <c r="S10"/>
  <c r="S9"/>
  <c r="V581"/>
  <c r="V580"/>
  <c r="V579"/>
  <c r="V578"/>
  <c r="V577"/>
  <c r="V576"/>
  <c r="V575"/>
  <c r="V574"/>
  <c r="V573"/>
  <c r="V572"/>
  <c r="V571"/>
  <c r="V570"/>
  <c r="V569"/>
  <c r="V568"/>
  <c r="V567"/>
  <c r="V566"/>
  <c r="V565"/>
  <c r="V564"/>
  <c r="V563"/>
  <c r="V562"/>
  <c r="V561"/>
  <c r="V560"/>
  <c r="V559"/>
  <c r="V558"/>
  <c r="V557"/>
  <c r="V556"/>
  <c r="Q554"/>
  <c r="V554"/>
  <c r="V553"/>
  <c r="V552"/>
  <c r="Q550"/>
  <c r="V550"/>
  <c r="Q549"/>
  <c r="V549"/>
  <c r="V548"/>
  <c r="V547"/>
  <c r="V546"/>
  <c r="V545"/>
  <c r="V544"/>
  <c r="V543"/>
  <c r="V542"/>
  <c r="V541"/>
  <c r="V540"/>
  <c r="V539"/>
  <c r="V538"/>
  <c r="V537"/>
  <c r="V536"/>
  <c r="V535"/>
  <c r="V534"/>
  <c r="V533"/>
  <c r="V532"/>
  <c r="V531"/>
  <c r="V530"/>
  <c r="V529"/>
  <c r="V528"/>
  <c r="V527"/>
  <c r="V526"/>
  <c r="V525"/>
  <c r="V524"/>
  <c r="V523"/>
  <c r="V522"/>
  <c r="V521"/>
  <c r="Q519"/>
  <c r="V519"/>
  <c r="Q518"/>
  <c r="V518"/>
  <c r="Q517"/>
  <c r="V517"/>
  <c r="Q516"/>
  <c r="V516"/>
  <c r="Q515"/>
  <c r="V515"/>
  <c r="Q513"/>
  <c r="V513"/>
  <c r="Q512"/>
  <c r="V512"/>
  <c r="V511"/>
  <c r="V510"/>
  <c r="Q508"/>
  <c r="V508"/>
  <c r="V507"/>
  <c r="V506"/>
  <c r="V505"/>
  <c r="V504"/>
  <c r="V503"/>
  <c r="V502"/>
  <c r="V501"/>
  <c r="V500"/>
  <c r="V499"/>
  <c r="V498"/>
  <c r="V497"/>
  <c r="V496"/>
  <c r="V495"/>
  <c r="V494"/>
  <c r="V493"/>
  <c r="Q491"/>
  <c r="V491"/>
  <c r="Q490"/>
  <c r="V490"/>
  <c r="Q489"/>
  <c r="V489"/>
  <c r="Q488"/>
  <c r="V488"/>
  <c r="Q487"/>
  <c r="V487"/>
  <c r="Q486"/>
  <c r="V486"/>
  <c r="Q485"/>
  <c r="V485"/>
  <c r="Q484"/>
  <c r="V484"/>
  <c r="Q483"/>
  <c r="V483"/>
  <c r="Q482"/>
  <c r="V482"/>
  <c r="Q481"/>
  <c r="V481"/>
  <c r="V480"/>
  <c r="Q478"/>
  <c r="V478"/>
  <c r="V477"/>
  <c r="V476"/>
  <c r="V475"/>
  <c r="V474"/>
  <c r="Q472"/>
  <c r="V472"/>
  <c r="Q471"/>
  <c r="V471"/>
  <c r="Q469"/>
  <c r="V469"/>
  <c r="V468"/>
  <c r="Q466"/>
  <c r="V466"/>
  <c r="Q465"/>
  <c r="V465"/>
  <c r="V464"/>
  <c r="V463"/>
  <c r="V462"/>
  <c r="V461"/>
  <c r="V460"/>
  <c r="V459"/>
  <c r="Q457"/>
  <c r="V457"/>
  <c r="V456"/>
  <c r="V455"/>
  <c r="V454"/>
  <c r="V453"/>
  <c r="V452"/>
  <c r="V451"/>
  <c r="V450"/>
  <c r="V449"/>
  <c r="V448"/>
  <c r="V447"/>
  <c r="V446"/>
  <c r="V445"/>
  <c r="V444"/>
  <c r="V443"/>
  <c r="V442"/>
  <c r="V441"/>
  <c r="V440"/>
  <c r="V439"/>
  <c r="V438"/>
  <c r="V437"/>
  <c r="V436"/>
  <c r="V435"/>
  <c r="V434"/>
  <c r="V433"/>
  <c r="V432"/>
  <c r="V431"/>
  <c r="V430"/>
  <c r="V429"/>
  <c r="V428"/>
  <c r="V427"/>
  <c r="V426"/>
  <c r="V425"/>
  <c r="V424"/>
  <c r="V423"/>
  <c r="V422"/>
  <c r="V421"/>
  <c r="V420"/>
  <c r="V419"/>
  <c r="V418"/>
  <c r="V417"/>
  <c r="V416"/>
  <c r="V415"/>
  <c r="V414"/>
  <c r="V413"/>
  <c r="V412"/>
  <c r="V411"/>
  <c r="V410"/>
  <c r="V409"/>
  <c r="V408"/>
  <c r="V407"/>
  <c r="V406"/>
  <c r="V405"/>
  <c r="V404"/>
  <c r="V403"/>
  <c r="V402"/>
  <c r="V401"/>
  <c r="V400"/>
  <c r="V399"/>
  <c r="V398"/>
  <c r="V397"/>
  <c r="Q395"/>
  <c r="V395"/>
  <c r="V394"/>
  <c r="V393"/>
  <c r="V392"/>
  <c r="V391"/>
  <c r="V390"/>
  <c r="V389"/>
  <c r="Q387"/>
  <c r="V387"/>
  <c r="Q386"/>
  <c r="V386"/>
  <c r="V385"/>
  <c r="V384"/>
  <c r="Q382"/>
  <c r="V382"/>
  <c r="Q381"/>
  <c r="V381"/>
  <c r="V380"/>
  <c r="V379"/>
  <c r="Q377"/>
  <c r="V377"/>
  <c r="Q375"/>
  <c r="V375"/>
  <c r="V374"/>
  <c r="V373"/>
  <c r="Q371"/>
  <c r="V371"/>
  <c r="V370"/>
  <c r="V369"/>
  <c r="V368"/>
  <c r="V367"/>
  <c r="V366"/>
  <c r="V365"/>
  <c r="V364"/>
  <c r="V363"/>
  <c r="V362"/>
  <c r="V361"/>
  <c r="V360"/>
  <c r="V359"/>
  <c r="Q357"/>
  <c r="V357"/>
  <c r="V356"/>
  <c r="Q354"/>
  <c r="V354"/>
  <c r="V353"/>
  <c r="Q351"/>
  <c r="V351"/>
  <c r="Q350"/>
  <c r="V350"/>
  <c r="Q348"/>
  <c r="V348"/>
  <c r="Q347"/>
  <c r="V347"/>
  <c r="Q346"/>
  <c r="V346"/>
  <c r="Q345"/>
  <c r="V345"/>
  <c r="V344"/>
  <c r="V343"/>
  <c r="Q341"/>
  <c r="V341"/>
  <c r="Q340"/>
  <c r="V340"/>
  <c r="V339"/>
  <c r="Q337"/>
  <c r="V337"/>
  <c r="V336"/>
  <c r="V335"/>
  <c r="Q333"/>
  <c r="V333"/>
  <c r="V332"/>
  <c r="V331"/>
  <c r="V330"/>
  <c r="V329"/>
  <c r="Q327"/>
  <c r="V327"/>
  <c r="V326"/>
  <c r="Q324"/>
  <c r="V324"/>
  <c r="V323"/>
  <c r="V322"/>
  <c r="V321"/>
  <c r="V320"/>
  <c r="V319"/>
  <c r="V318"/>
  <c r="Q316"/>
  <c r="V316"/>
  <c r="V315"/>
  <c r="V314"/>
  <c r="V313"/>
  <c r="Q311"/>
  <c r="V311"/>
  <c r="Q310"/>
  <c r="V310"/>
  <c r="V309"/>
  <c r="V308"/>
  <c r="V307"/>
  <c r="V306"/>
  <c r="V305"/>
  <c r="Q303"/>
  <c r="V303"/>
  <c r="Q301"/>
  <c r="V301"/>
  <c r="V300"/>
  <c r="V299"/>
  <c r="V298"/>
  <c r="V297"/>
  <c r="V296"/>
  <c r="V295"/>
  <c r="V294"/>
  <c r="V293"/>
  <c r="V292"/>
  <c r="V291"/>
  <c r="V290"/>
  <c r="V289"/>
  <c r="V288"/>
  <c r="V287"/>
  <c r="V286"/>
  <c r="V285"/>
  <c r="V284"/>
  <c r="V283"/>
  <c r="V282"/>
  <c r="V281"/>
  <c r="V280"/>
  <c r="V279"/>
  <c r="V278"/>
  <c r="V277"/>
  <c r="V276"/>
  <c r="V275"/>
  <c r="V274"/>
  <c r="V273"/>
  <c r="V272"/>
  <c r="V271"/>
  <c r="Q269"/>
  <c r="V269"/>
  <c r="Q268"/>
  <c r="V268"/>
  <c r="V267"/>
  <c r="V266"/>
  <c r="V265"/>
  <c r="Q263"/>
  <c r="V263"/>
  <c r="Q261"/>
  <c r="V261"/>
  <c r="V260"/>
  <c r="Q258"/>
  <c r="V258"/>
  <c r="Q256"/>
  <c r="V256"/>
  <c r="Q255"/>
  <c r="V255"/>
  <c r="V254"/>
  <c r="V253"/>
  <c r="V252"/>
  <c r="Q250"/>
  <c r="V250"/>
  <c r="Q249"/>
  <c r="V249"/>
  <c r="V248"/>
  <c r="V247"/>
  <c r="V246"/>
  <c r="Q244"/>
  <c r="V244"/>
  <c r="Q243"/>
  <c r="V243"/>
  <c r="V242"/>
  <c r="V241"/>
  <c r="V240"/>
  <c r="V239"/>
  <c r="V238"/>
  <c r="V237"/>
  <c r="Q235"/>
  <c r="V235"/>
  <c r="Q233"/>
  <c r="V233"/>
  <c r="Q232"/>
  <c r="V232"/>
  <c r="Q231"/>
  <c r="V231"/>
  <c r="V230"/>
  <c r="V229"/>
  <c r="Q227"/>
  <c r="V227"/>
  <c r="V226"/>
  <c r="V225"/>
  <c r="Q223"/>
  <c r="V223"/>
  <c r="V222"/>
  <c r="V221"/>
  <c r="V220"/>
  <c r="V219"/>
  <c r="V218"/>
  <c r="V217"/>
  <c r="V216"/>
  <c r="V215"/>
  <c r="V214"/>
  <c r="V213"/>
  <c r="V212"/>
  <c r="V211"/>
  <c r="V210"/>
  <c r="V209"/>
  <c r="V208"/>
  <c r="V207"/>
  <c r="V206"/>
  <c r="V205"/>
  <c r="V204"/>
  <c r="V203"/>
  <c r="V202"/>
  <c r="V201"/>
  <c r="V200"/>
  <c r="V199"/>
  <c r="V198"/>
  <c r="V197"/>
  <c r="V196"/>
  <c r="V195"/>
  <c r="V194"/>
  <c r="V193"/>
  <c r="Q191"/>
  <c r="V191"/>
  <c r="V190"/>
  <c r="V189"/>
  <c r="V188"/>
  <c r="V187"/>
  <c r="Q185"/>
  <c r="V185"/>
  <c r="Q183"/>
  <c r="V183"/>
  <c r="V182"/>
  <c r="Q180"/>
  <c r="V180"/>
  <c r="V179"/>
  <c r="V178"/>
  <c r="Q176"/>
  <c r="V176"/>
  <c r="V175"/>
  <c r="Q173"/>
  <c r="V173"/>
  <c r="Q172"/>
  <c r="V172"/>
  <c r="Q170"/>
  <c r="V170"/>
  <c r="Q169"/>
  <c r="V169"/>
  <c r="Q167"/>
  <c r="V167"/>
  <c r="V166"/>
  <c r="Q164"/>
  <c r="V164"/>
  <c r="Q163"/>
  <c r="V163"/>
  <c r="Q162"/>
  <c r="V162"/>
  <c r="Q161"/>
  <c r="V161"/>
  <c r="Q159"/>
  <c r="V159"/>
  <c r="Q157"/>
  <c r="V157"/>
  <c r="Q155"/>
  <c r="V155"/>
  <c r="Q154"/>
  <c r="V154"/>
  <c r="Q153"/>
  <c r="V153"/>
  <c r="Q152"/>
  <c r="V152"/>
  <c r="Q151"/>
  <c r="V151"/>
  <c r="Q150"/>
  <c r="V150"/>
  <c r="Q149"/>
  <c r="V149"/>
  <c r="Q148"/>
  <c r="V148"/>
  <c r="Q147"/>
  <c r="V147"/>
  <c r="Q146"/>
  <c r="V146"/>
  <c r="Q145"/>
  <c r="V145"/>
  <c r="Q144"/>
  <c r="V144"/>
  <c r="Q143"/>
  <c r="V143"/>
  <c r="Q142"/>
  <c r="V142"/>
  <c r="Q141"/>
  <c r="V141"/>
  <c r="Q140"/>
  <c r="V140"/>
  <c r="Q139"/>
  <c r="V139"/>
  <c r="Q138"/>
  <c r="V138"/>
  <c r="Q137"/>
  <c r="V137"/>
  <c r="Q136"/>
  <c r="V136"/>
  <c r="Q135"/>
  <c r="V135"/>
  <c r="Q134"/>
  <c r="V134"/>
  <c r="Q133"/>
  <c r="V133"/>
  <c r="Q132"/>
  <c r="V132"/>
  <c r="Q131"/>
  <c r="V131"/>
  <c r="Q130"/>
  <c r="V130"/>
  <c r="Q129"/>
  <c r="V129"/>
  <c r="Q128"/>
  <c r="V128"/>
  <c r="Q127"/>
  <c r="V127"/>
  <c r="Q126"/>
  <c r="V126"/>
  <c r="Q125"/>
  <c r="V125"/>
  <c r="Q124"/>
  <c r="V124"/>
  <c r="Q123"/>
  <c r="V123"/>
  <c r="Q122"/>
  <c r="V122"/>
  <c r="Q121"/>
  <c r="V121"/>
  <c r="Q120"/>
  <c r="V120"/>
  <c r="Q119"/>
  <c r="V119"/>
  <c r="Q118"/>
  <c r="V118"/>
  <c r="Q117"/>
  <c r="V117"/>
  <c r="Q116"/>
  <c r="V116"/>
  <c r="Q115"/>
  <c r="V115"/>
  <c r="Q114"/>
  <c r="V114"/>
  <c r="Q113"/>
  <c r="V113"/>
  <c r="Q112"/>
  <c r="V112"/>
  <c r="Q111"/>
  <c r="V111"/>
  <c r="Q110"/>
  <c r="V110"/>
  <c r="Q109"/>
  <c r="V109"/>
  <c r="Q108"/>
  <c r="V108"/>
  <c r="Q107"/>
  <c r="V107"/>
  <c r="Q106"/>
  <c r="V106"/>
  <c r="Q105"/>
  <c r="V105"/>
  <c r="Q104"/>
  <c r="V104"/>
  <c r="Q103"/>
  <c r="V103"/>
  <c r="Q102"/>
  <c r="V102"/>
  <c r="Q101"/>
  <c r="V101"/>
  <c r="Q100"/>
  <c r="V100"/>
  <c r="Q99"/>
  <c r="V99"/>
  <c r="Q98"/>
  <c r="V98"/>
  <c r="Q97"/>
  <c r="V97"/>
  <c r="Q96"/>
  <c r="V96"/>
  <c r="Q95"/>
  <c r="V95"/>
  <c r="Q94"/>
  <c r="V94"/>
  <c r="Q93"/>
  <c r="V93"/>
  <c r="Q92"/>
  <c r="V92"/>
  <c r="Q91"/>
  <c r="V91"/>
  <c r="Q90"/>
  <c r="V90"/>
  <c r="Q89"/>
  <c r="V89"/>
  <c r="Q88"/>
  <c r="V88"/>
  <c r="Q87"/>
  <c r="V87"/>
  <c r="Q86"/>
  <c r="V86"/>
  <c r="Q85"/>
  <c r="V85"/>
  <c r="Q84"/>
  <c r="V84"/>
  <c r="V83"/>
  <c r="V82"/>
  <c r="Q80"/>
  <c r="V80"/>
  <c r="Q79"/>
  <c r="V79"/>
  <c r="V78"/>
  <c r="Q76"/>
  <c r="V76"/>
  <c r="V75"/>
  <c r="Q73"/>
  <c r="V73"/>
  <c r="Q72"/>
  <c r="V72"/>
  <c r="Q71"/>
  <c r="V71"/>
  <c r="Q69"/>
  <c r="V69"/>
  <c r="Q68"/>
  <c r="V68"/>
  <c r="V67"/>
  <c r="Q65"/>
  <c r="V65"/>
  <c r="V64"/>
  <c r="V63"/>
  <c r="Q61"/>
  <c r="V61"/>
  <c r="V60"/>
  <c r="Q58"/>
  <c r="V58"/>
  <c r="Q57"/>
  <c r="V57"/>
  <c r="Q56"/>
  <c r="V56"/>
  <c r="Q55"/>
  <c r="V55"/>
  <c r="Q54"/>
  <c r="V54"/>
  <c r="Q53"/>
  <c r="V53"/>
  <c r="Q52"/>
  <c r="V52"/>
  <c r="Q51"/>
  <c r="V51"/>
  <c r="Q50"/>
  <c r="V50"/>
  <c r="Q49"/>
  <c r="V49"/>
  <c r="Q48"/>
  <c r="V48"/>
  <c r="Q47"/>
  <c r="V47"/>
  <c r="Q46"/>
  <c r="V46"/>
  <c r="Q44"/>
  <c r="V44"/>
  <c r="Q43"/>
  <c r="V43"/>
  <c r="Q42"/>
  <c r="V42"/>
  <c r="Q41"/>
  <c r="V41"/>
  <c r="Q40"/>
  <c r="V40"/>
  <c r="Q38"/>
  <c r="V38"/>
  <c r="Q37"/>
  <c r="V37"/>
  <c r="Q36"/>
  <c r="V36"/>
  <c r="Q35"/>
  <c r="V35"/>
  <c r="Q34"/>
  <c r="V34"/>
  <c r="V33"/>
  <c r="V32"/>
  <c r="Q30"/>
  <c r="V30"/>
  <c r="Q29"/>
  <c r="V29"/>
  <c r="Q27"/>
  <c r="V27"/>
  <c r="Q26"/>
  <c r="V26"/>
  <c r="V25"/>
  <c r="Q23"/>
  <c r="V23"/>
  <c r="Q22"/>
  <c r="V22"/>
  <c r="Q21"/>
  <c r="V21"/>
  <c r="Q19"/>
  <c r="V19"/>
  <c r="Q17"/>
  <c r="V17"/>
  <c r="Q16"/>
  <c r="V16"/>
  <c r="Q15"/>
  <c r="V15"/>
  <c r="Q14"/>
  <c r="V14"/>
  <c r="Q12"/>
  <c r="V12"/>
  <c r="Q11"/>
  <c r="V11"/>
  <c r="Q10"/>
  <c r="V10"/>
  <c r="Q9"/>
  <c r="V9"/>
  <c r="Q7"/>
  <c r="V7"/>
  <c r="I582"/>
  <c r="N582"/>
  <c r="I581"/>
  <c r="I580"/>
  <c r="N581"/>
  <c r="N580"/>
  <c r="N579"/>
  <c r="N578"/>
  <c r="N577"/>
  <c r="N576"/>
  <c r="N575"/>
  <c r="N574"/>
  <c r="N573"/>
  <c r="N572"/>
  <c r="N571"/>
  <c r="N570"/>
  <c r="N569"/>
  <c r="N568"/>
  <c r="N567"/>
  <c r="N566"/>
  <c r="N565"/>
  <c r="N564"/>
  <c r="N563"/>
  <c r="N562"/>
  <c r="N561"/>
  <c r="N560"/>
  <c r="N559"/>
  <c r="N558"/>
  <c r="N557"/>
  <c r="N556"/>
  <c r="I554"/>
  <c r="N554"/>
  <c r="N553"/>
  <c r="N552"/>
  <c r="I550"/>
  <c r="N550"/>
  <c r="I549"/>
  <c r="N549"/>
  <c r="N547"/>
  <c r="N546"/>
  <c r="N545"/>
  <c r="N544"/>
  <c r="N543"/>
  <c r="N542"/>
  <c r="N541"/>
  <c r="N540"/>
  <c r="N539"/>
  <c r="N538"/>
  <c r="N537"/>
  <c r="N536"/>
  <c r="N535"/>
  <c r="N534"/>
  <c r="N533"/>
  <c r="N532"/>
  <c r="N531"/>
  <c r="N530"/>
  <c r="N529"/>
  <c r="N528"/>
  <c r="N527"/>
  <c r="N526"/>
  <c r="N525"/>
  <c r="N524"/>
  <c r="N523"/>
  <c r="N522"/>
  <c r="N521"/>
  <c r="I519"/>
  <c r="N519"/>
  <c r="I518"/>
  <c r="N518"/>
  <c r="I517"/>
  <c r="N517"/>
  <c r="I516"/>
  <c r="N516"/>
  <c r="I515"/>
  <c r="N515"/>
  <c r="I513"/>
  <c r="N513"/>
  <c r="I512"/>
  <c r="N512"/>
  <c r="I511"/>
  <c r="I510"/>
  <c r="N511"/>
  <c r="N510"/>
  <c r="I508"/>
  <c r="N508"/>
  <c r="I506"/>
  <c r="N507"/>
  <c r="N506"/>
  <c r="N505"/>
  <c r="N504"/>
  <c r="N503"/>
  <c r="N502"/>
  <c r="N501"/>
  <c r="N500"/>
  <c r="N499"/>
  <c r="N498"/>
  <c r="N497"/>
  <c r="N496"/>
  <c r="N495"/>
  <c r="N494"/>
  <c r="N493"/>
  <c r="I491"/>
  <c r="N491"/>
  <c r="I490"/>
  <c r="N490"/>
  <c r="I489"/>
  <c r="N489"/>
  <c r="I488"/>
  <c r="N488"/>
  <c r="I487"/>
  <c r="N487"/>
  <c r="I486"/>
  <c r="N486"/>
  <c r="I485"/>
  <c r="N485"/>
  <c r="I484"/>
  <c r="N484"/>
  <c r="I483"/>
  <c r="N483"/>
  <c r="I482"/>
  <c r="N482"/>
  <c r="I481"/>
  <c r="N481"/>
  <c r="N480"/>
  <c r="I478"/>
  <c r="N478"/>
  <c r="N477"/>
  <c r="N476"/>
  <c r="N475"/>
  <c r="N474"/>
  <c r="I472"/>
  <c r="N472"/>
  <c r="I471"/>
  <c r="N471"/>
  <c r="I469"/>
  <c r="N469"/>
  <c r="N468"/>
  <c r="I466"/>
  <c r="N466"/>
  <c r="I465"/>
  <c r="N465"/>
  <c r="N464"/>
  <c r="N463"/>
  <c r="N462"/>
  <c r="N461"/>
  <c r="N460"/>
  <c r="N459"/>
  <c r="I457"/>
  <c r="N457"/>
  <c r="N456"/>
  <c r="N455"/>
  <c r="N454"/>
  <c r="N453"/>
  <c r="N452"/>
  <c r="N451"/>
  <c r="N450"/>
  <c r="N449"/>
  <c r="N448"/>
  <c r="N447"/>
  <c r="N446"/>
  <c r="N445"/>
  <c r="N444"/>
  <c r="N443"/>
  <c r="N442"/>
  <c r="N441"/>
  <c r="N440"/>
  <c r="N439"/>
  <c r="N438"/>
  <c r="N437"/>
  <c r="N436"/>
  <c r="I434"/>
  <c r="N435"/>
  <c r="N434"/>
  <c r="N433"/>
  <c r="N432"/>
  <c r="N431"/>
  <c r="N430"/>
  <c r="N429"/>
  <c r="N428"/>
  <c r="N427"/>
  <c r="N426"/>
  <c r="N425"/>
  <c r="N424"/>
  <c r="N423"/>
  <c r="N422"/>
  <c r="N421"/>
  <c r="N420"/>
  <c r="N419"/>
  <c r="N418"/>
  <c r="N417"/>
  <c r="N416"/>
  <c r="N415"/>
  <c r="N414"/>
  <c r="N413"/>
  <c r="N412"/>
  <c r="N411"/>
  <c r="N410"/>
  <c r="N409"/>
  <c r="N408"/>
  <c r="N407"/>
  <c r="N406"/>
  <c r="N405"/>
  <c r="N404"/>
  <c r="N403"/>
  <c r="N402"/>
  <c r="N401"/>
  <c r="N400"/>
  <c r="N399"/>
  <c r="N398"/>
  <c r="N397"/>
  <c r="N395"/>
  <c r="N394"/>
  <c r="N393"/>
  <c r="N392"/>
  <c r="N391"/>
  <c r="N390"/>
  <c r="N389"/>
  <c r="N387"/>
  <c r="N386"/>
  <c r="N385"/>
  <c r="N384"/>
  <c r="N382"/>
  <c r="N381"/>
  <c r="N380"/>
  <c r="N379"/>
  <c r="N377"/>
  <c r="N375"/>
  <c r="N374"/>
  <c r="N373"/>
  <c r="N371"/>
  <c r="N370"/>
  <c r="N369"/>
  <c r="N368"/>
  <c r="N367"/>
  <c r="N366"/>
  <c r="N365"/>
  <c r="N364"/>
  <c r="N363"/>
  <c r="N362"/>
  <c r="N361"/>
  <c r="N360"/>
  <c r="N359"/>
  <c r="N357"/>
  <c r="N356"/>
  <c r="N354"/>
  <c r="N353"/>
  <c r="I351"/>
  <c r="N351"/>
  <c r="I350"/>
  <c r="N350"/>
  <c r="I348"/>
  <c r="N348"/>
  <c r="I347"/>
  <c r="N347"/>
  <c r="I346"/>
  <c r="N346"/>
  <c r="I345"/>
  <c r="N345"/>
  <c r="N344"/>
  <c r="N343"/>
  <c r="N341"/>
  <c r="N340"/>
  <c r="N339"/>
  <c r="I337"/>
  <c r="N337"/>
  <c r="N336"/>
  <c r="N335"/>
  <c r="I333"/>
  <c r="N333"/>
  <c r="N332"/>
  <c r="N331"/>
  <c r="N330"/>
  <c r="N329"/>
  <c r="I327"/>
  <c r="N327"/>
  <c r="N326"/>
  <c r="I324"/>
  <c r="N324"/>
  <c r="N323"/>
  <c r="N322"/>
  <c r="N321"/>
  <c r="N320"/>
  <c r="N319"/>
  <c r="N318"/>
  <c r="I316"/>
  <c r="N316"/>
  <c r="N315"/>
  <c r="N314"/>
  <c r="I311"/>
  <c r="N311"/>
  <c r="I310"/>
  <c r="N310"/>
  <c r="N309"/>
  <c r="N308"/>
  <c r="N307"/>
  <c r="N306"/>
  <c r="N305"/>
  <c r="I303"/>
  <c r="N303"/>
  <c r="I301"/>
  <c r="N301"/>
  <c r="N300"/>
  <c r="N299"/>
  <c r="N298"/>
  <c r="N297"/>
  <c r="N296"/>
  <c r="N295"/>
  <c r="N294"/>
  <c r="N293"/>
  <c r="N292"/>
  <c r="N291"/>
  <c r="N290"/>
  <c r="N289"/>
  <c r="N288"/>
  <c r="N287"/>
  <c r="N286"/>
  <c r="N285"/>
  <c r="N284"/>
  <c r="N283"/>
  <c r="N282"/>
  <c r="N281"/>
  <c r="N280"/>
  <c r="N279"/>
  <c r="N278"/>
  <c r="N277"/>
  <c r="N276"/>
  <c r="N275"/>
  <c r="N274"/>
  <c r="N273"/>
  <c r="N272"/>
  <c r="N271"/>
  <c r="I269"/>
  <c r="N269"/>
  <c r="I268"/>
  <c r="N268"/>
  <c r="N267"/>
  <c r="N266"/>
  <c r="N265"/>
  <c r="I263"/>
  <c r="N263"/>
  <c r="I261"/>
  <c r="N261"/>
  <c r="N260"/>
  <c r="I258"/>
  <c r="N258"/>
  <c r="I256"/>
  <c r="N256"/>
  <c r="I255"/>
  <c r="N255"/>
  <c r="N254"/>
  <c r="N253"/>
  <c r="N252"/>
  <c r="I250"/>
  <c r="N250"/>
  <c r="I249"/>
  <c r="N249"/>
  <c r="N248"/>
  <c r="N247"/>
  <c r="N246"/>
  <c r="I244"/>
  <c r="N244"/>
  <c r="I243"/>
  <c r="N243"/>
  <c r="N242"/>
  <c r="N241"/>
  <c r="N240"/>
  <c r="N239"/>
  <c r="N238"/>
  <c r="N237"/>
  <c r="N235"/>
  <c r="I233"/>
  <c r="N233"/>
  <c r="I232"/>
  <c r="N232"/>
  <c r="I231"/>
  <c r="N231"/>
  <c r="N230"/>
  <c r="N229"/>
  <c r="I227"/>
  <c r="N227"/>
  <c r="N226"/>
  <c r="N225"/>
  <c r="I223"/>
  <c r="N223"/>
  <c r="N222"/>
  <c r="N221"/>
  <c r="N220"/>
  <c r="N219"/>
  <c r="N218"/>
  <c r="N217"/>
  <c r="N216"/>
  <c r="N215"/>
  <c r="N214"/>
  <c r="N213"/>
  <c r="N212"/>
  <c r="N211"/>
  <c r="N210"/>
  <c r="N209"/>
  <c r="N208"/>
  <c r="N207"/>
  <c r="N206"/>
  <c r="N205"/>
  <c r="N204"/>
  <c r="N203"/>
  <c r="N202"/>
  <c r="N201"/>
  <c r="N200"/>
  <c r="N199"/>
  <c r="N198"/>
  <c r="N197"/>
  <c r="N196"/>
  <c r="N195"/>
  <c r="N194"/>
  <c r="N193"/>
  <c r="I191"/>
  <c r="N191"/>
  <c r="N190"/>
  <c r="N189"/>
  <c r="N188"/>
  <c r="N187"/>
  <c r="I185"/>
  <c r="N185"/>
  <c r="I183"/>
  <c r="N183"/>
  <c r="N182"/>
  <c r="I180"/>
  <c r="N180"/>
  <c r="N179"/>
  <c r="N178"/>
  <c r="I176"/>
  <c r="N176"/>
  <c r="N175"/>
  <c r="I173"/>
  <c r="N173"/>
  <c r="I172"/>
  <c r="N172"/>
  <c r="I170"/>
  <c r="N170"/>
  <c r="I169"/>
  <c r="N169"/>
  <c r="I167"/>
  <c r="N167"/>
  <c r="N166"/>
  <c r="I164"/>
  <c r="N164"/>
  <c r="I163"/>
  <c r="N163"/>
  <c r="I162"/>
  <c r="N162"/>
  <c r="I161"/>
  <c r="N161"/>
  <c r="I159"/>
  <c r="N159"/>
  <c r="I157"/>
  <c r="N157"/>
  <c r="I155"/>
  <c r="N155"/>
  <c r="I154"/>
  <c r="N154"/>
  <c r="I153"/>
  <c r="N153"/>
  <c r="I152"/>
  <c r="N152"/>
  <c r="I151"/>
  <c r="N151"/>
  <c r="I150"/>
  <c r="N150"/>
  <c r="I149"/>
  <c r="N149"/>
  <c r="I148"/>
  <c r="N148"/>
  <c r="I147"/>
  <c r="N147"/>
  <c r="I146"/>
  <c r="N146"/>
  <c r="I145"/>
  <c r="N145"/>
  <c r="I144"/>
  <c r="N144"/>
  <c r="I143"/>
  <c r="N143"/>
  <c r="I142"/>
  <c r="N142"/>
  <c r="I141"/>
  <c r="N141"/>
  <c r="I140"/>
  <c r="N140"/>
  <c r="I139"/>
  <c r="N139"/>
  <c r="I138"/>
  <c r="N138"/>
  <c r="I137"/>
  <c r="N137"/>
  <c r="I136"/>
  <c r="N136"/>
  <c r="I135"/>
  <c r="N135"/>
  <c r="I134"/>
  <c r="N134"/>
  <c r="I133"/>
  <c r="N133"/>
  <c r="I132"/>
  <c r="N132"/>
  <c r="I131"/>
  <c r="N131"/>
  <c r="I130"/>
  <c r="N130"/>
  <c r="I129"/>
  <c r="N129"/>
  <c r="I128"/>
  <c r="N128"/>
  <c r="I127"/>
  <c r="N127"/>
  <c r="I126"/>
  <c r="N126"/>
  <c r="I125"/>
  <c r="N125"/>
  <c r="I124"/>
  <c r="N124"/>
  <c r="I123"/>
  <c r="N123"/>
  <c r="I122"/>
  <c r="N122"/>
  <c r="I121"/>
  <c r="N121"/>
  <c r="I120"/>
  <c r="N120"/>
  <c r="I119"/>
  <c r="N119"/>
  <c r="I118"/>
  <c r="N118"/>
  <c r="I117"/>
  <c r="N117"/>
  <c r="I116"/>
  <c r="N116"/>
  <c r="I115"/>
  <c r="N115"/>
  <c r="I114"/>
  <c r="N114"/>
  <c r="I113"/>
  <c r="N113"/>
  <c r="I112"/>
  <c r="N112"/>
  <c r="I111"/>
  <c r="N111"/>
  <c r="I110"/>
  <c r="N110"/>
  <c r="I109"/>
  <c r="N109"/>
  <c r="I108"/>
  <c r="N108"/>
  <c r="I107"/>
  <c r="N107"/>
  <c r="I106"/>
  <c r="N106"/>
  <c r="I105"/>
  <c r="N105"/>
  <c r="I104"/>
  <c r="N104"/>
  <c r="I103"/>
  <c r="N103"/>
  <c r="I102"/>
  <c r="N102"/>
  <c r="I101"/>
  <c r="N101"/>
  <c r="I100"/>
  <c r="N100"/>
  <c r="I99"/>
  <c r="N99"/>
  <c r="I98"/>
  <c r="N98"/>
  <c r="I97"/>
  <c r="N97"/>
  <c r="I96"/>
  <c r="N96"/>
  <c r="I95"/>
  <c r="N95"/>
  <c r="I94"/>
  <c r="N94"/>
  <c r="I93"/>
  <c r="N93"/>
  <c r="I92"/>
  <c r="N92"/>
  <c r="I91"/>
  <c r="N91"/>
  <c r="I90"/>
  <c r="N90"/>
  <c r="I89"/>
  <c r="N89"/>
  <c r="I88"/>
  <c r="N88"/>
  <c r="I87"/>
  <c r="N87"/>
  <c r="I86"/>
  <c r="N86"/>
  <c r="I85"/>
  <c r="N85"/>
  <c r="I84"/>
  <c r="N84"/>
  <c r="I82"/>
  <c r="N83"/>
  <c r="N82"/>
  <c r="I80"/>
  <c r="N80"/>
  <c r="I79"/>
  <c r="N79"/>
  <c r="N78"/>
  <c r="I76"/>
  <c r="N76"/>
  <c r="N75"/>
  <c r="I73"/>
  <c r="N73"/>
  <c r="I72"/>
  <c r="N72"/>
  <c r="I71"/>
  <c r="N71"/>
  <c r="I69"/>
  <c r="N69"/>
  <c r="I68"/>
  <c r="N68"/>
  <c r="I65"/>
  <c r="N65"/>
  <c r="N64"/>
  <c r="N63"/>
  <c r="I61"/>
  <c r="N61"/>
  <c r="N60"/>
  <c r="I58"/>
  <c r="N58"/>
  <c r="I57"/>
  <c r="N57"/>
  <c r="I56"/>
  <c r="N56"/>
  <c r="I55"/>
  <c r="N55"/>
  <c r="I54"/>
  <c r="N54"/>
  <c r="I53"/>
  <c r="N53"/>
  <c r="I52"/>
  <c r="N52"/>
  <c r="I51"/>
  <c r="N51"/>
  <c r="I50"/>
  <c r="N50"/>
  <c r="I49"/>
  <c r="N49"/>
  <c r="I48"/>
  <c r="N48"/>
  <c r="I47"/>
  <c r="N47"/>
  <c r="I46"/>
  <c r="N46"/>
  <c r="I44"/>
  <c r="N44"/>
  <c r="I43"/>
  <c r="N43"/>
  <c r="I42"/>
  <c r="N42"/>
  <c r="I41"/>
  <c r="N41"/>
  <c r="I40"/>
  <c r="N40"/>
  <c r="I38"/>
  <c r="N38"/>
  <c r="I37"/>
  <c r="N37"/>
  <c r="I36"/>
  <c r="N36"/>
  <c r="I35"/>
  <c r="N35"/>
  <c r="I34"/>
  <c r="N34"/>
  <c r="I32"/>
  <c r="N33"/>
  <c r="N32"/>
  <c r="I30"/>
  <c r="N30"/>
  <c r="I29"/>
  <c r="N29"/>
  <c r="I27"/>
  <c r="N27"/>
  <c r="I26"/>
  <c r="N26"/>
  <c r="N25"/>
  <c r="I23"/>
  <c r="N23"/>
  <c r="I22"/>
  <c r="N22"/>
  <c r="I21"/>
  <c r="N21"/>
  <c r="I19"/>
  <c r="N19"/>
  <c r="I17"/>
  <c r="N17"/>
  <c r="I16"/>
  <c r="N16"/>
  <c r="I15"/>
  <c r="N15"/>
  <c r="I14"/>
  <c r="N14"/>
  <c r="N12"/>
  <c r="N11"/>
  <c r="N10"/>
  <c r="N9"/>
  <c r="I7"/>
  <c r="N7"/>
  <c r="N548"/>
  <c r="C434"/>
  <c r="C433"/>
  <c r="M434"/>
  <c r="K434"/>
  <c r="C384"/>
  <c r="M384"/>
  <c r="M380"/>
  <c r="C373"/>
  <c r="M374"/>
  <c r="C359"/>
  <c r="M359"/>
  <c r="K359"/>
  <c r="C360"/>
  <c r="M360"/>
  <c r="K360"/>
  <c r="C361"/>
  <c r="M361"/>
  <c r="K361"/>
  <c r="C362"/>
  <c r="M362"/>
  <c r="K362"/>
  <c r="C363"/>
  <c r="M363"/>
  <c r="M356"/>
  <c r="K356"/>
  <c r="K355"/>
  <c r="M353"/>
  <c r="K353"/>
  <c r="K352"/>
  <c r="K349"/>
  <c r="C343"/>
  <c r="M344"/>
  <c r="K344"/>
  <c r="M343"/>
  <c r="K343"/>
  <c r="K342"/>
  <c r="K341"/>
  <c r="K340"/>
  <c r="K470"/>
  <c r="K467"/>
  <c r="M468"/>
  <c r="K468"/>
  <c r="C463"/>
  <c r="M464"/>
  <c r="K464"/>
  <c r="C435"/>
  <c r="M435"/>
  <c r="C460"/>
  <c r="C459"/>
  <c r="M460"/>
  <c r="K460"/>
  <c r="C461"/>
  <c r="M461"/>
  <c r="K461"/>
  <c r="C462"/>
  <c r="M462"/>
  <c r="M463"/>
  <c r="M459"/>
  <c r="C455"/>
  <c r="M456"/>
  <c r="K463"/>
  <c r="C451"/>
  <c r="C450"/>
  <c r="M451"/>
  <c r="K451"/>
  <c r="C452"/>
  <c r="M452"/>
  <c r="K452"/>
  <c r="C453"/>
  <c r="M453"/>
  <c r="K453"/>
  <c r="C454"/>
  <c r="M454"/>
  <c r="K454"/>
  <c r="M455"/>
  <c r="K455"/>
  <c r="K456"/>
  <c r="K457"/>
  <c r="K458"/>
  <c r="K459"/>
  <c r="C18"/>
  <c r="M18"/>
  <c r="C32"/>
  <c r="M32"/>
  <c r="M33"/>
  <c r="M78"/>
  <c r="C82"/>
  <c r="M82"/>
  <c r="M83"/>
  <c r="C166"/>
  <c r="M166"/>
  <c r="C168"/>
  <c r="M168"/>
  <c r="M171"/>
  <c r="M175"/>
  <c r="C178"/>
  <c r="M178"/>
  <c r="C179"/>
  <c r="M179"/>
  <c r="M181"/>
  <c r="C187"/>
  <c r="M187"/>
  <c r="C188"/>
  <c r="M188"/>
  <c r="C189"/>
  <c r="M189"/>
  <c r="M190"/>
  <c r="C194"/>
  <c r="M194"/>
  <c r="C195"/>
  <c r="M195"/>
  <c r="C196"/>
  <c r="M196"/>
  <c r="C197"/>
  <c r="M197"/>
  <c r="C198"/>
  <c r="M198"/>
  <c r="C199"/>
  <c r="M199"/>
  <c r="C200"/>
  <c r="M200"/>
  <c r="C201"/>
  <c r="M201"/>
  <c r="C202"/>
  <c r="M202"/>
  <c r="C203"/>
  <c r="M203"/>
  <c r="C204"/>
  <c r="M204"/>
  <c r="M205"/>
  <c r="C207"/>
  <c r="M207"/>
  <c r="C208"/>
  <c r="M208"/>
  <c r="C209"/>
  <c r="M209"/>
  <c r="C210"/>
  <c r="M210"/>
  <c r="C211"/>
  <c r="M211"/>
  <c r="C212"/>
  <c r="M212"/>
  <c r="C213"/>
  <c r="M213"/>
  <c r="C214"/>
  <c r="M214"/>
  <c r="C215"/>
  <c r="M215"/>
  <c r="C216"/>
  <c r="M216"/>
  <c r="C217"/>
  <c r="M217"/>
  <c r="C218"/>
  <c r="M218"/>
  <c r="C219"/>
  <c r="M219"/>
  <c r="C220"/>
  <c r="M220"/>
  <c r="C221"/>
  <c r="M221"/>
  <c r="M222"/>
  <c r="C225"/>
  <c r="M225"/>
  <c r="C226"/>
  <c r="M226"/>
  <c r="C228"/>
  <c r="M228"/>
  <c r="C229"/>
  <c r="M229"/>
  <c r="M230"/>
  <c r="C237"/>
  <c r="M237"/>
  <c r="C238"/>
  <c r="M238"/>
  <c r="C239"/>
  <c r="M239"/>
  <c r="C240"/>
  <c r="M240"/>
  <c r="C241"/>
  <c r="M241"/>
  <c r="C242"/>
  <c r="M242"/>
  <c r="C245"/>
  <c r="M245"/>
  <c r="C246"/>
  <c r="M246"/>
  <c r="C247"/>
  <c r="M247"/>
  <c r="C248"/>
  <c r="M248"/>
  <c r="C251"/>
  <c r="M251"/>
  <c r="C252"/>
  <c r="M252"/>
  <c r="C253"/>
  <c r="M253"/>
  <c r="M254"/>
  <c r="M260"/>
  <c r="C265"/>
  <c r="M265"/>
  <c r="C266"/>
  <c r="M266"/>
  <c r="M267"/>
  <c r="C271"/>
  <c r="M271"/>
  <c r="C272"/>
  <c r="M272"/>
  <c r="C273"/>
  <c r="M273"/>
  <c r="C274"/>
  <c r="M274"/>
  <c r="C275"/>
  <c r="M275"/>
  <c r="C276"/>
  <c r="M276"/>
  <c r="C277"/>
  <c r="M277"/>
  <c r="C278"/>
  <c r="M278"/>
  <c r="C279"/>
  <c r="M279"/>
  <c r="C280"/>
  <c r="M280"/>
  <c r="C281"/>
  <c r="M281"/>
  <c r="C282"/>
  <c r="M282"/>
  <c r="C283"/>
  <c r="M283"/>
  <c r="C284"/>
  <c r="M284"/>
  <c r="C285"/>
  <c r="M285"/>
  <c r="C286"/>
  <c r="M286"/>
  <c r="C287"/>
  <c r="M287"/>
  <c r="C288"/>
  <c r="M288"/>
  <c r="C289"/>
  <c r="M289"/>
  <c r="C290"/>
  <c r="M290"/>
  <c r="C291"/>
  <c r="M291"/>
  <c r="C292"/>
  <c r="M292"/>
  <c r="C293"/>
  <c r="M293"/>
  <c r="C294"/>
  <c r="M294"/>
  <c r="C295"/>
  <c r="M295"/>
  <c r="C296"/>
  <c r="M296"/>
  <c r="C297"/>
  <c r="M297"/>
  <c r="C298"/>
  <c r="M298"/>
  <c r="C299"/>
  <c r="M299"/>
  <c r="M300"/>
  <c r="C305"/>
  <c r="M305"/>
  <c r="C306"/>
  <c r="M306"/>
  <c r="C307"/>
  <c r="M307"/>
  <c r="C308"/>
  <c r="M308"/>
  <c r="M309"/>
  <c r="C313"/>
  <c r="M313"/>
  <c r="C314"/>
  <c r="M314"/>
  <c r="M315"/>
  <c r="C318"/>
  <c r="M318"/>
  <c r="C319"/>
  <c r="M319"/>
  <c r="C320"/>
  <c r="M320"/>
  <c r="C321"/>
  <c r="M321"/>
  <c r="C322"/>
  <c r="M322"/>
  <c r="C323"/>
  <c r="M323"/>
  <c r="C325"/>
  <c r="M325"/>
  <c r="M326"/>
  <c r="C329"/>
  <c r="M329"/>
  <c r="C330"/>
  <c r="M330"/>
  <c r="C331"/>
  <c r="M331"/>
  <c r="M332"/>
  <c r="C335"/>
  <c r="M335"/>
  <c r="M336"/>
  <c r="M339"/>
  <c r="C364"/>
  <c r="M364"/>
  <c r="C365"/>
  <c r="M365"/>
  <c r="C366"/>
  <c r="M366"/>
  <c r="M367"/>
  <c r="M370"/>
  <c r="M373"/>
  <c r="M385"/>
  <c r="C389"/>
  <c r="M389"/>
  <c r="C390"/>
  <c r="M390"/>
  <c r="C391"/>
  <c r="M391"/>
  <c r="C392"/>
  <c r="M392"/>
  <c r="C393"/>
  <c r="M393"/>
  <c r="M394"/>
  <c r="C397"/>
  <c r="M397"/>
  <c r="C398"/>
  <c r="M398"/>
  <c r="C399"/>
  <c r="M399"/>
  <c r="C400"/>
  <c r="M400"/>
  <c r="C401"/>
  <c r="M401"/>
  <c r="C402"/>
  <c r="M402"/>
  <c r="C403"/>
  <c r="M403"/>
  <c r="C404"/>
  <c r="M404"/>
  <c r="C405"/>
  <c r="M405"/>
  <c r="C406"/>
  <c r="M406"/>
  <c r="C407"/>
  <c r="M407"/>
  <c r="C408"/>
  <c r="M408"/>
  <c r="C409"/>
  <c r="M409"/>
  <c r="C410"/>
  <c r="M410"/>
  <c r="C411"/>
  <c r="M411"/>
  <c r="C412"/>
  <c r="M412"/>
  <c r="C413"/>
  <c r="M413"/>
  <c r="C414"/>
  <c r="M414"/>
  <c r="C415"/>
  <c r="M415"/>
  <c r="C416"/>
  <c r="M416"/>
  <c r="C417"/>
  <c r="M417"/>
  <c r="C418"/>
  <c r="M418"/>
  <c r="C419"/>
  <c r="M419"/>
  <c r="C420"/>
  <c r="M420"/>
  <c r="C421"/>
  <c r="M421"/>
  <c r="C422"/>
  <c r="M422"/>
  <c r="C423"/>
  <c r="M423"/>
  <c r="C424"/>
  <c r="M424"/>
  <c r="C425"/>
  <c r="M425"/>
  <c r="C426"/>
  <c r="M426"/>
  <c r="C427"/>
  <c r="M427"/>
  <c r="C428"/>
  <c r="M428"/>
  <c r="C429"/>
  <c r="M429"/>
  <c r="C430"/>
  <c r="M430"/>
  <c r="C431"/>
  <c r="M431"/>
  <c r="C432"/>
  <c r="M432"/>
  <c r="M433"/>
  <c r="C436"/>
  <c r="M436"/>
  <c r="C437"/>
  <c r="M437"/>
  <c r="C438"/>
  <c r="M438"/>
  <c r="C439"/>
  <c r="M439"/>
  <c r="C440"/>
  <c r="M440"/>
  <c r="C441"/>
  <c r="M441"/>
  <c r="C442"/>
  <c r="M442"/>
  <c r="C443"/>
  <c r="M443"/>
  <c r="C444"/>
  <c r="M444"/>
  <c r="C445"/>
  <c r="M445"/>
  <c r="C446"/>
  <c r="M446"/>
  <c r="C447"/>
  <c r="M447"/>
  <c r="C448"/>
  <c r="M448"/>
  <c r="C449"/>
  <c r="M449"/>
  <c r="M450"/>
  <c r="C474"/>
  <c r="M474"/>
  <c r="M475"/>
  <c r="M477"/>
  <c r="M480"/>
  <c r="C493"/>
  <c r="M493"/>
  <c r="C494"/>
  <c r="M494"/>
  <c r="C495"/>
  <c r="M495"/>
  <c r="C496"/>
  <c r="M496"/>
  <c r="C497"/>
  <c r="M497"/>
  <c r="C498"/>
  <c r="M498"/>
  <c r="C499"/>
  <c r="M499"/>
  <c r="C500"/>
  <c r="M500"/>
  <c r="C501"/>
  <c r="M501"/>
  <c r="C502"/>
  <c r="M502"/>
  <c r="C503"/>
  <c r="M503"/>
  <c r="C504"/>
  <c r="M504"/>
  <c r="C505"/>
  <c r="M505"/>
  <c r="C506"/>
  <c r="M506"/>
  <c r="M507"/>
  <c r="C510"/>
  <c r="M510"/>
  <c r="C511"/>
  <c r="M511"/>
  <c r="M514"/>
  <c r="C521"/>
  <c r="M521"/>
  <c r="C522"/>
  <c r="M522"/>
  <c r="C523"/>
  <c r="M523"/>
  <c r="C524"/>
  <c r="M524"/>
  <c r="C525"/>
  <c r="M525"/>
  <c r="C526"/>
  <c r="M526"/>
  <c r="C527"/>
  <c r="M527"/>
  <c r="C528"/>
  <c r="M528"/>
  <c r="C529"/>
  <c r="M529"/>
  <c r="C530"/>
  <c r="M530"/>
  <c r="C531"/>
  <c r="M531"/>
  <c r="C532"/>
  <c r="M532"/>
  <c r="C533"/>
  <c r="M533"/>
  <c r="C534"/>
  <c r="M534"/>
  <c r="C535"/>
  <c r="M535"/>
  <c r="C536"/>
  <c r="M536"/>
  <c r="C537"/>
  <c r="M537"/>
  <c r="C538"/>
  <c r="M538"/>
  <c r="C539"/>
  <c r="M539"/>
  <c r="C540"/>
  <c r="M540"/>
  <c r="C541"/>
  <c r="M541"/>
  <c r="C542"/>
  <c r="M542"/>
  <c r="C543"/>
  <c r="M543"/>
  <c r="C544"/>
  <c r="M544"/>
  <c r="C545"/>
  <c r="M545"/>
  <c r="C546"/>
  <c r="M546"/>
  <c r="C547"/>
  <c r="M547"/>
  <c r="M548"/>
  <c r="C552"/>
  <c r="M552"/>
  <c r="C553"/>
  <c r="M553"/>
  <c r="C555"/>
  <c r="M555"/>
  <c r="C556"/>
  <c r="M556"/>
  <c r="C557"/>
  <c r="M557"/>
  <c r="C558"/>
  <c r="M558"/>
  <c r="C559"/>
  <c r="M559"/>
  <c r="C560"/>
  <c r="M560"/>
  <c r="C561"/>
  <c r="M561"/>
  <c r="C562"/>
  <c r="M562"/>
  <c r="C563"/>
  <c r="M563"/>
  <c r="C564"/>
  <c r="M564"/>
  <c r="C565"/>
  <c r="M565"/>
  <c r="C566"/>
  <c r="M566"/>
  <c r="C567"/>
  <c r="M567"/>
  <c r="C568"/>
  <c r="M568"/>
  <c r="C569"/>
  <c r="M569"/>
  <c r="C570"/>
  <c r="M570"/>
  <c r="C571"/>
  <c r="M571"/>
  <c r="C572"/>
  <c r="M572"/>
  <c r="C573"/>
  <c r="M573"/>
  <c r="C574"/>
  <c r="M574"/>
  <c r="C575"/>
  <c r="M575"/>
  <c r="C576"/>
  <c r="M576"/>
  <c r="C577"/>
  <c r="M577"/>
  <c r="C578"/>
  <c r="M578"/>
  <c r="C579"/>
  <c r="M579"/>
  <c r="M585"/>
  <c r="J574"/>
  <c r="J573"/>
  <c r="L574"/>
  <c r="J18"/>
  <c r="J14"/>
  <c r="J15"/>
  <c r="J16"/>
  <c r="J17"/>
  <c r="L18"/>
  <c r="Z429"/>
  <c r="Z479"/>
  <c r="Z435"/>
  <c r="Z405"/>
  <c r="Z409"/>
  <c r="Z421"/>
  <c r="Z394"/>
  <c r="Z384"/>
  <c r="Z370"/>
  <c r="Y371"/>
  <c r="Z371"/>
  <c r="Z364"/>
  <c r="R428"/>
  <c r="X425"/>
  <c r="X427"/>
  <c r="AE429"/>
  <c r="AE427"/>
  <c r="AE423"/>
  <c r="AI63"/>
  <c r="AI76"/>
  <c r="AI81"/>
  <c r="AI160"/>
  <c r="AI270"/>
  <c r="AI342"/>
  <c r="AI341"/>
  <c r="AJ342"/>
  <c r="AI343"/>
  <c r="AI345"/>
  <c r="AI347"/>
  <c r="AI349"/>
  <c r="AI350"/>
  <c r="AJ350"/>
  <c r="AI351"/>
  <c r="AI361"/>
  <c r="AI435"/>
  <c r="AI447"/>
  <c r="AE7"/>
  <c r="AE8"/>
  <c r="AH8"/>
  <c r="AE9"/>
  <c r="AE11"/>
  <c r="AE13"/>
  <c r="AE17"/>
  <c r="AE19"/>
  <c r="AE18"/>
  <c r="AH19"/>
  <c r="AE21"/>
  <c r="AE23"/>
  <c r="AE22"/>
  <c r="AF23"/>
  <c r="AF22"/>
  <c r="AF21"/>
  <c r="AF20"/>
  <c r="AF19"/>
  <c r="AF18"/>
  <c r="AF17"/>
  <c r="AF16"/>
  <c r="AF15"/>
  <c r="AF14"/>
  <c r="AF13"/>
  <c r="AF12"/>
  <c r="AF11"/>
  <c r="AF10"/>
  <c r="AF9"/>
  <c r="AF8"/>
  <c r="AF7"/>
  <c r="AF6"/>
  <c r="AE25"/>
  <c r="AE27"/>
  <c r="AE26"/>
  <c r="AH27"/>
  <c r="AE29"/>
  <c r="AE31"/>
  <c r="AE33"/>
  <c r="AE35"/>
  <c r="AE37"/>
  <c r="AE39"/>
  <c r="AE41"/>
  <c r="AE43"/>
  <c r="AE45"/>
  <c r="AE47"/>
  <c r="AE49"/>
  <c r="AE51"/>
  <c r="AE53"/>
  <c r="AE55"/>
  <c r="AE57"/>
  <c r="AE61"/>
  <c r="AE63"/>
  <c r="AE62"/>
  <c r="AG63"/>
  <c r="AE65"/>
  <c r="AE67"/>
  <c r="AE69"/>
  <c r="AE71"/>
  <c r="AE73"/>
  <c r="AE77"/>
  <c r="AE81"/>
  <c r="AE85"/>
  <c r="AE87"/>
  <c r="AE89"/>
  <c r="AE93"/>
  <c r="AE95"/>
  <c r="AE97"/>
  <c r="AE99"/>
  <c r="AE98"/>
  <c r="AH99"/>
  <c r="AE101"/>
  <c r="AE105"/>
  <c r="AE107"/>
  <c r="AE106"/>
  <c r="AG107"/>
  <c r="AE109"/>
  <c r="AE113"/>
  <c r="AE115"/>
  <c r="AE114"/>
  <c r="AH115"/>
  <c r="AE117"/>
  <c r="AE119"/>
  <c r="AE121"/>
  <c r="AE123"/>
  <c r="AE125"/>
  <c r="AE127"/>
  <c r="AE126"/>
  <c r="AG127"/>
  <c r="AE129"/>
  <c r="AE133"/>
  <c r="AE135"/>
  <c r="AE137"/>
  <c r="AE139"/>
  <c r="AE141"/>
  <c r="AE143"/>
  <c r="AE145"/>
  <c r="AE147"/>
  <c r="AE149"/>
  <c r="AE151"/>
  <c r="AE150"/>
  <c r="AG151"/>
  <c r="AE153"/>
  <c r="AE155"/>
  <c r="AE157"/>
  <c r="AE163"/>
  <c r="AE165"/>
  <c r="AE167"/>
  <c r="AE169"/>
  <c r="AE171"/>
  <c r="AE175"/>
  <c r="AE177"/>
  <c r="AE179"/>
  <c r="AE181"/>
  <c r="AE183"/>
  <c r="AE185"/>
  <c r="AE187"/>
  <c r="AE189"/>
  <c r="AE191"/>
  <c r="AE195"/>
  <c r="AG195"/>
  <c r="AE197"/>
  <c r="AE199"/>
  <c r="AE201"/>
  <c r="AE209"/>
  <c r="AE215"/>
  <c r="AE217"/>
  <c r="AE221"/>
  <c r="AE223"/>
  <c r="AE222"/>
  <c r="AG223"/>
  <c r="AE225"/>
  <c r="AE227"/>
  <c r="AE229"/>
  <c r="AE233"/>
  <c r="AE237"/>
  <c r="AE239"/>
  <c r="AE241"/>
  <c r="AE243"/>
  <c r="AE245"/>
  <c r="AE249"/>
  <c r="AE251"/>
  <c r="AE250"/>
  <c r="AH251"/>
  <c r="AE253"/>
  <c r="AE255"/>
  <c r="AE257"/>
  <c r="AE261"/>
  <c r="AE263"/>
  <c r="AE265"/>
  <c r="AE267"/>
  <c r="AE271"/>
  <c r="AE273"/>
  <c r="AE277"/>
  <c r="AE281"/>
  <c r="AE285"/>
  <c r="AE289"/>
  <c r="AE291"/>
  <c r="AE293"/>
  <c r="AE295"/>
  <c r="AE297"/>
  <c r="AE301"/>
  <c r="AE303"/>
  <c r="AE304"/>
  <c r="AH304"/>
  <c r="AE305"/>
  <c r="AE307"/>
  <c r="AE313"/>
  <c r="AE315"/>
  <c r="AE317"/>
  <c r="AE319"/>
  <c r="AE321"/>
  <c r="AE323"/>
  <c r="AE325"/>
  <c r="AE329"/>
  <c r="AE331"/>
  <c r="AE337"/>
  <c r="AE339"/>
  <c r="AE338"/>
  <c r="AH339"/>
  <c r="AE341"/>
  <c r="AE343"/>
  <c r="AE345"/>
  <c r="AE347"/>
  <c r="AE349"/>
  <c r="AE351"/>
  <c r="AE350"/>
  <c r="AG351"/>
  <c r="AE353"/>
  <c r="AE357"/>
  <c r="AE361"/>
  <c r="AE363"/>
  <c r="AE362"/>
  <c r="AH363"/>
  <c r="AE365"/>
  <c r="AE367"/>
  <c r="AE369"/>
  <c r="AE371"/>
  <c r="AE373"/>
  <c r="AE375"/>
  <c r="AE377"/>
  <c r="AE379"/>
  <c r="AE381"/>
  <c r="AE383"/>
  <c r="AE385"/>
  <c r="AE387"/>
  <c r="AE388"/>
  <c r="AH388"/>
  <c r="AE389"/>
  <c r="AG392"/>
  <c r="AE393"/>
  <c r="AE395"/>
  <c r="AE394"/>
  <c r="AH395"/>
  <c r="AE397"/>
  <c r="AE399"/>
  <c r="AE401"/>
  <c r="AE407"/>
  <c r="AE406"/>
  <c r="AG407"/>
  <c r="AE411"/>
  <c r="AE415"/>
  <c r="AE419"/>
  <c r="AE431"/>
  <c r="AE433"/>
  <c r="AE435"/>
  <c r="AI10"/>
  <c r="AI14"/>
  <c r="AI16"/>
  <c r="AI15"/>
  <c r="AK16"/>
  <c r="AI21"/>
  <c r="AI24"/>
  <c r="AI32"/>
  <c r="AI36"/>
  <c r="AI39"/>
  <c r="AI46"/>
  <c r="AI48"/>
  <c r="AI64"/>
  <c r="AI67"/>
  <c r="AI135"/>
  <c r="AI164"/>
  <c r="AI165"/>
  <c r="AK165"/>
  <c r="AI168"/>
  <c r="AI172"/>
  <c r="AI173"/>
  <c r="AK173"/>
  <c r="AI180"/>
  <c r="AI192"/>
  <c r="AI193"/>
  <c r="AK193"/>
  <c r="AI208"/>
  <c r="AI212"/>
  <c r="AI224"/>
  <c r="AI228"/>
  <c r="AI233"/>
  <c r="AI236"/>
  <c r="AI237"/>
  <c r="AI241"/>
  <c r="AI243"/>
  <c r="AI244"/>
  <c r="AI245"/>
  <c r="AI257"/>
  <c r="AI258"/>
  <c r="AI261"/>
  <c r="AI262"/>
  <c r="AI265"/>
  <c r="AI268"/>
  <c r="AI275"/>
  <c r="AI276"/>
  <c r="AI279"/>
  <c r="AI289"/>
  <c r="AI288"/>
  <c r="AK289"/>
  <c r="AI290"/>
  <c r="AI294"/>
  <c r="AI295"/>
  <c r="AJ295"/>
  <c r="AI303"/>
  <c r="AI302"/>
  <c r="AK303"/>
  <c r="AI304"/>
  <c r="AI310"/>
  <c r="AI312"/>
  <c r="AI317"/>
  <c r="AI322"/>
  <c r="AI329"/>
  <c r="AI331"/>
  <c r="AI336"/>
  <c r="AI337"/>
  <c r="AI338"/>
  <c r="AI339"/>
  <c r="AI356"/>
  <c r="AI357"/>
  <c r="AI364"/>
  <c r="AI368"/>
  <c r="AI371"/>
  <c r="AI375"/>
  <c r="AI376"/>
  <c r="AI381"/>
  <c r="AI382"/>
  <c r="AI389"/>
  <c r="AI393"/>
  <c r="AI410"/>
  <c r="AI413"/>
  <c r="AI418"/>
  <c r="AI421"/>
  <c r="AI429"/>
  <c r="AI433"/>
  <c r="AI437"/>
  <c r="R156"/>
  <c r="Y7"/>
  <c r="Y11"/>
  <c r="Y16"/>
  <c r="Y36"/>
  <c r="Y40"/>
  <c r="Z39"/>
  <c r="Z40"/>
  <c r="AB40"/>
  <c r="Y44"/>
  <c r="Y48"/>
  <c r="Y52"/>
  <c r="Y56"/>
  <c r="Y68"/>
  <c r="Y72"/>
  <c r="Y76"/>
  <c r="Y80"/>
  <c r="Y169"/>
  <c r="Y173"/>
  <c r="Z177"/>
  <c r="Y185"/>
  <c r="Z217"/>
  <c r="Z229"/>
  <c r="Z228"/>
  <c r="AB229"/>
  <c r="Y233"/>
  <c r="Y249"/>
  <c r="Z248"/>
  <c r="Z249"/>
  <c r="Y261"/>
  <c r="Z265"/>
  <c r="Y269"/>
  <c r="Z293"/>
  <c r="Y301"/>
  <c r="Z309"/>
  <c r="Z321"/>
  <c r="Y337"/>
  <c r="Y347"/>
  <c r="Y351"/>
  <c r="Y387"/>
  <c r="X8"/>
  <c r="X12"/>
  <c r="X16"/>
  <c r="X20"/>
  <c r="X24"/>
  <c r="X28"/>
  <c r="X32"/>
  <c r="X36"/>
  <c r="X40"/>
  <c r="X44"/>
  <c r="X48"/>
  <c r="X52"/>
  <c r="X56"/>
  <c r="X60"/>
  <c r="X64"/>
  <c r="X68"/>
  <c r="X466"/>
  <c r="X470"/>
  <c r="X482"/>
  <c r="X486"/>
  <c r="X490"/>
  <c r="X512"/>
  <c r="X516"/>
  <c r="AE485"/>
  <c r="AE472"/>
  <c r="AH457"/>
  <c r="X148"/>
  <c r="X304"/>
  <c r="X384"/>
  <c r="R575"/>
  <c r="R559"/>
  <c r="R527"/>
  <c r="R475"/>
  <c r="P446"/>
  <c r="X437"/>
  <c r="X411"/>
  <c r="X407"/>
  <c r="X391"/>
  <c r="X371"/>
  <c r="X347"/>
  <c r="X327"/>
  <c r="X307"/>
  <c r="X299"/>
  <c r="X283"/>
  <c r="X235"/>
  <c r="X219"/>
  <c r="X203"/>
  <c r="X163"/>
  <c r="X131"/>
  <c r="X115"/>
  <c r="X111"/>
  <c r="X83"/>
  <c r="P442"/>
  <c r="R443"/>
  <c r="R525"/>
  <c r="X408"/>
  <c r="X396"/>
  <c r="X364"/>
  <c r="X352"/>
  <c r="X344"/>
  <c r="X320"/>
  <c r="X316"/>
  <c r="X288"/>
  <c r="X272"/>
  <c r="X256"/>
  <c r="X220"/>
  <c r="X184"/>
  <c r="X176"/>
  <c r="X168"/>
  <c r="X144"/>
  <c r="X128"/>
  <c r="X112"/>
  <c r="X96"/>
  <c r="X80"/>
  <c r="X432"/>
  <c r="X413"/>
  <c r="X397"/>
  <c r="X381"/>
  <c r="X349"/>
  <c r="X301"/>
  <c r="X285"/>
  <c r="X273"/>
  <c r="X269"/>
  <c r="X249"/>
  <c r="X233"/>
  <c r="X221"/>
  <c r="X217"/>
  <c r="X205"/>
  <c r="X201"/>
  <c r="X173"/>
  <c r="R507"/>
  <c r="X410"/>
  <c r="X390"/>
  <c r="X350"/>
  <c r="X330"/>
  <c r="X326"/>
  <c r="X298"/>
  <c r="X274"/>
  <c r="X126"/>
  <c r="X110"/>
  <c r="X94"/>
  <c r="X78"/>
  <c r="R564"/>
  <c r="AI19"/>
  <c r="P434"/>
  <c r="P445"/>
  <c r="X439"/>
  <c r="R64"/>
  <c r="R63"/>
  <c r="R39"/>
  <c r="R31"/>
  <c r="P75"/>
  <c r="P78"/>
  <c r="P92"/>
  <c r="P98"/>
  <c r="P117"/>
  <c r="P160"/>
  <c r="R413"/>
  <c r="R406"/>
  <c r="R366"/>
  <c r="R320"/>
  <c r="R288"/>
  <c r="R264"/>
  <c r="R224"/>
  <c r="R184"/>
  <c r="P233"/>
  <c r="R229"/>
  <c r="R217"/>
  <c r="R213"/>
  <c r="R201"/>
  <c r="R181"/>
  <c r="P161"/>
  <c r="R376"/>
  <c r="R372"/>
  <c r="R190"/>
  <c r="R186"/>
  <c r="R393"/>
  <c r="R275"/>
  <c r="P344"/>
  <c r="P288"/>
  <c r="P345"/>
  <c r="P297"/>
  <c r="P418"/>
  <c r="P331"/>
  <c r="P73"/>
  <c r="P201"/>
  <c r="P225"/>
  <c r="P364"/>
  <c r="P184"/>
  <c r="P334"/>
  <c r="R389"/>
  <c r="P372"/>
  <c r="P382"/>
  <c r="P368"/>
  <c r="P283"/>
  <c r="P338"/>
  <c r="P197"/>
  <c r="P413"/>
  <c r="P242"/>
  <c r="P415"/>
  <c r="P296"/>
  <c r="P170"/>
  <c r="P411"/>
  <c r="P373"/>
  <c r="P212"/>
  <c r="P343"/>
  <c r="P257"/>
  <c r="P192"/>
  <c r="P273"/>
  <c r="P348"/>
  <c r="P570"/>
  <c r="P573"/>
  <c r="P568"/>
  <c r="P560"/>
  <c r="P556"/>
  <c r="F550"/>
  <c r="P547"/>
  <c r="P546"/>
  <c r="P539"/>
  <c r="P538"/>
  <c r="P535"/>
  <c r="P528"/>
  <c r="P525"/>
  <c r="X504"/>
  <c r="P502"/>
  <c r="P476"/>
  <c r="F458"/>
  <c r="X498"/>
  <c r="X506"/>
  <c r="P143"/>
  <c r="P204"/>
  <c r="P459"/>
  <c r="P508"/>
  <c r="P449"/>
  <c r="P509"/>
  <c r="P519"/>
  <c r="Q582"/>
  <c r="R581"/>
  <c r="R577"/>
  <c r="R569"/>
  <c r="R567"/>
  <c r="R548"/>
  <c r="R546"/>
  <c r="R544"/>
  <c r="R541"/>
  <c r="R538"/>
  <c r="R536"/>
  <c r="R534"/>
  <c r="R533"/>
  <c r="R514"/>
  <c r="R511"/>
  <c r="R495"/>
  <c r="R493"/>
  <c r="R480"/>
  <c r="R450"/>
  <c r="R447"/>
  <c r="R445"/>
  <c r="R441"/>
  <c r="R435"/>
  <c r="R433"/>
  <c r="R420"/>
  <c r="R414"/>
  <c r="R412"/>
  <c r="R409"/>
  <c r="R398"/>
  <c r="R385"/>
  <c r="R380"/>
  <c r="R339"/>
  <c r="R336"/>
  <c r="R329"/>
  <c r="R325"/>
  <c r="R322"/>
  <c r="R312"/>
  <c r="R309"/>
  <c r="R305"/>
  <c r="R302"/>
  <c r="R299"/>
  <c r="R295"/>
  <c r="R292"/>
  <c r="R282"/>
  <c r="R279"/>
  <c r="R271"/>
  <c r="R262"/>
  <c r="R257"/>
  <c r="R248"/>
  <c r="R238"/>
  <c r="R230"/>
  <c r="R228"/>
  <c r="R210"/>
  <c r="R209"/>
  <c r="R205"/>
  <c r="R197"/>
  <c r="R178"/>
  <c r="R171"/>
  <c r="R160"/>
  <c r="R161"/>
  <c r="T161"/>
  <c r="R83"/>
  <c r="R77"/>
  <c r="R75"/>
  <c r="R70"/>
  <c r="R67"/>
  <c r="R59"/>
  <c r="R45"/>
  <c r="R33"/>
  <c r="R25"/>
  <c r="R20"/>
  <c r="R18"/>
  <c r="R13"/>
  <c r="R8"/>
  <c r="R5"/>
  <c r="M659"/>
  <c r="K659"/>
  <c r="J521"/>
  <c r="J520"/>
  <c r="J522"/>
  <c r="H522"/>
  <c r="J526"/>
  <c r="H526"/>
  <c r="J528"/>
  <c r="J529"/>
  <c r="H529"/>
  <c r="J530"/>
  <c r="J534"/>
  <c r="J537"/>
  <c r="J538"/>
  <c r="H538"/>
  <c r="J542"/>
  <c r="J544"/>
  <c r="J546"/>
  <c r="J553"/>
  <c r="J556"/>
  <c r="J555"/>
  <c r="J560"/>
  <c r="H560"/>
  <c r="J562"/>
  <c r="J563"/>
  <c r="J566"/>
  <c r="J568"/>
  <c r="H568"/>
  <c r="J572"/>
  <c r="J575"/>
  <c r="J576"/>
  <c r="H576"/>
  <c r="Z188"/>
  <c r="Z195"/>
  <c r="Z196"/>
  <c r="Z204"/>
  <c r="Z203"/>
  <c r="AB204"/>
  <c r="Z220"/>
  <c r="Z219"/>
  <c r="AB220"/>
  <c r="Z225"/>
  <c r="Z230"/>
  <c r="Z236"/>
  <c r="Z240"/>
  <c r="Z247"/>
  <c r="Z246"/>
  <c r="AB247"/>
  <c r="Z279"/>
  <c r="Z280"/>
  <c r="Z295"/>
  <c r="Z300"/>
  <c r="Z307"/>
  <c r="Z312"/>
  <c r="Z320"/>
  <c r="Z331"/>
  <c r="Z363"/>
  <c r="Z367"/>
  <c r="Z383"/>
  <c r="Z385"/>
  <c r="Z402"/>
  <c r="Z403"/>
  <c r="Z414"/>
  <c r="Z418"/>
  <c r="Z433"/>
  <c r="Z436"/>
  <c r="Z505"/>
  <c r="Z506"/>
  <c r="J165"/>
  <c r="J177"/>
  <c r="J179"/>
  <c r="J186"/>
  <c r="J188"/>
  <c r="J189"/>
  <c r="H189"/>
  <c r="J193"/>
  <c r="J194"/>
  <c r="J198"/>
  <c r="J199"/>
  <c r="H199"/>
  <c r="J200"/>
  <c r="J201"/>
  <c r="J203"/>
  <c r="J204"/>
  <c r="J206"/>
  <c r="J207"/>
  <c r="J208"/>
  <c r="J209"/>
  <c r="J211"/>
  <c r="J210"/>
  <c r="L211"/>
  <c r="J214"/>
  <c r="J215"/>
  <c r="J218"/>
  <c r="J219"/>
  <c r="H219"/>
  <c r="J220"/>
  <c r="J222"/>
  <c r="J223"/>
  <c r="J224"/>
  <c r="J229"/>
  <c r="J228"/>
  <c r="H228"/>
  <c r="J230"/>
  <c r="J237"/>
  <c r="J236"/>
  <c r="L237"/>
  <c r="J238"/>
  <c r="H238"/>
  <c r="J239"/>
  <c r="J241"/>
  <c r="J245"/>
  <c r="K248"/>
  <c r="J253"/>
  <c r="J254"/>
  <c r="L254"/>
  <c r="J259"/>
  <c r="H259"/>
  <c r="J265"/>
  <c r="H265"/>
  <c r="J267"/>
  <c r="J271"/>
  <c r="J270"/>
  <c r="J272"/>
  <c r="J273"/>
  <c r="J274"/>
  <c r="J276"/>
  <c r="J278"/>
  <c r="J279"/>
  <c r="J282"/>
  <c r="J283"/>
  <c r="L283"/>
  <c r="J285"/>
  <c r="J287"/>
  <c r="J288"/>
  <c r="J290"/>
  <c r="H290"/>
  <c r="J291"/>
  <c r="J292"/>
  <c r="J293"/>
  <c r="J294"/>
  <c r="K296"/>
  <c r="J296"/>
  <c r="J299"/>
  <c r="J298"/>
  <c r="L299"/>
  <c r="J305"/>
  <c r="J304"/>
  <c r="H304"/>
  <c r="J306"/>
  <c r="H306"/>
  <c r="J307"/>
  <c r="J313"/>
  <c r="J317"/>
  <c r="H317"/>
  <c r="J321"/>
  <c r="J322"/>
  <c r="J323"/>
  <c r="J326"/>
  <c r="K329"/>
  <c r="J328"/>
  <c r="J330"/>
  <c r="J332"/>
  <c r="J334"/>
  <c r="H334"/>
  <c r="J430"/>
  <c r="J431"/>
  <c r="J432"/>
  <c r="J436"/>
  <c r="H436"/>
  <c r="J435"/>
  <c r="J439"/>
  <c r="H439"/>
  <c r="J440"/>
  <c r="J443"/>
  <c r="H443"/>
  <c r="J445"/>
  <c r="J446"/>
  <c r="J448"/>
  <c r="J449"/>
  <c r="J474"/>
  <c r="J473"/>
  <c r="J475"/>
  <c r="J479"/>
  <c r="J493"/>
  <c r="H493"/>
  <c r="J494"/>
  <c r="J495"/>
  <c r="J496"/>
  <c r="H496"/>
  <c r="J498"/>
  <c r="J500"/>
  <c r="J501"/>
  <c r="J503"/>
  <c r="H503"/>
  <c r="J504"/>
  <c r="J506"/>
  <c r="J507"/>
  <c r="J508"/>
  <c r="F509"/>
  <c r="H508"/>
  <c r="K514"/>
  <c r="K513"/>
  <c r="K512"/>
  <c r="J32"/>
  <c r="J31"/>
  <c r="J33"/>
  <c r="J60"/>
  <c r="J59"/>
  <c r="J63"/>
  <c r="J62"/>
  <c r="J75"/>
  <c r="J74"/>
  <c r="L75"/>
  <c r="J78"/>
  <c r="J82"/>
  <c r="J81"/>
  <c r="J83"/>
  <c r="J84"/>
  <c r="L84"/>
  <c r="Z5"/>
  <c r="Z25"/>
  <c r="Z59"/>
  <c r="Z62"/>
  <c r="Z75"/>
  <c r="Z78"/>
  <c r="F341"/>
  <c r="AT6"/>
  <c r="AT7"/>
  <c r="AT8"/>
  <c r="AT9"/>
  <c r="AT10"/>
  <c r="AT11"/>
  <c r="AT12"/>
  <c r="AT13"/>
  <c r="AT14"/>
  <c r="AT15"/>
  <c r="AT16"/>
  <c r="AT17"/>
  <c r="AT18"/>
  <c r="AT19"/>
  <c r="AT20"/>
  <c r="AT21"/>
  <c r="AT22"/>
  <c r="AT23"/>
  <c r="AT24"/>
  <c r="AT25"/>
  <c r="AT26"/>
  <c r="AT27"/>
  <c r="AT28"/>
  <c r="AT29"/>
  <c r="AT30"/>
  <c r="AT31"/>
  <c r="AT32"/>
  <c r="AT33"/>
  <c r="AT34"/>
  <c r="AT35"/>
  <c r="AT36"/>
  <c r="AT37"/>
  <c r="AT38"/>
  <c r="AT39"/>
  <c r="AT40"/>
  <c r="AT41"/>
  <c r="AT42"/>
  <c r="AT43"/>
  <c r="AT44"/>
  <c r="AT45"/>
  <c r="AT46"/>
  <c r="AT47"/>
  <c r="AT48"/>
  <c r="AT49"/>
  <c r="AT50"/>
  <c r="AT51"/>
  <c r="AT52"/>
  <c r="AT53"/>
  <c r="AT54"/>
  <c r="AT55"/>
  <c r="AT56"/>
  <c r="AT57"/>
  <c r="AT58"/>
  <c r="AT59"/>
  <c r="AT60"/>
  <c r="AT61"/>
  <c r="AT62"/>
  <c r="AT63"/>
  <c r="AT64"/>
  <c r="AT65"/>
  <c r="AT66"/>
  <c r="AT67"/>
  <c r="AT68"/>
  <c r="AT69"/>
  <c r="AT70"/>
  <c r="AT71"/>
  <c r="AT72"/>
  <c r="AT73"/>
  <c r="AT74"/>
  <c r="AT75"/>
  <c r="AT76"/>
  <c r="AT77"/>
  <c r="AT78"/>
  <c r="AE80"/>
  <c r="AG80"/>
  <c r="AT80"/>
  <c r="AT81"/>
  <c r="AT82"/>
  <c r="AT83"/>
  <c r="AT84"/>
  <c r="AT85"/>
  <c r="AT86"/>
  <c r="AT87"/>
  <c r="AT88"/>
  <c r="AT89"/>
  <c r="AT90"/>
  <c r="AT91"/>
  <c r="AT92"/>
  <c r="AT93"/>
  <c r="AT94"/>
  <c r="AT95"/>
  <c r="AT96"/>
  <c r="AT97"/>
  <c r="AT98"/>
  <c r="AT99"/>
  <c r="AT100"/>
  <c r="AT101"/>
  <c r="AT102"/>
  <c r="AT103"/>
  <c r="AT104"/>
  <c r="AT105"/>
  <c r="AT106"/>
  <c r="AT107"/>
  <c r="AT108"/>
  <c r="AT109"/>
  <c r="AT110"/>
  <c r="AT111"/>
  <c r="AT112"/>
  <c r="AT113"/>
  <c r="AT114"/>
  <c r="AT115"/>
  <c r="AT116"/>
  <c r="AT117"/>
  <c r="AT118"/>
  <c r="AT119"/>
  <c r="AT120"/>
  <c r="AT121"/>
  <c r="AT122"/>
  <c r="AT123"/>
  <c r="AT124"/>
  <c r="AT125"/>
  <c r="AT126"/>
  <c r="AT127"/>
  <c r="AT128"/>
  <c r="AT129"/>
  <c r="AT130"/>
  <c r="AT131"/>
  <c r="AT132"/>
  <c r="AT133"/>
  <c r="AT134"/>
  <c r="AT135"/>
  <c r="AT136"/>
  <c r="AT137"/>
  <c r="AT138"/>
  <c r="AT139"/>
  <c r="AT140"/>
  <c r="AT141"/>
  <c r="AT142"/>
  <c r="AT143"/>
  <c r="AT144"/>
  <c r="AT145"/>
  <c r="AT146"/>
  <c r="AT147"/>
  <c r="AT148"/>
  <c r="AT149"/>
  <c r="AT150"/>
  <c r="AT151"/>
  <c r="AT152"/>
  <c r="AT153"/>
  <c r="AT154"/>
  <c r="AT155"/>
  <c r="AT156"/>
  <c r="AT157"/>
  <c r="AT158"/>
  <c r="AT159"/>
  <c r="AT160"/>
  <c r="J160"/>
  <c r="AT162"/>
  <c r="AT163"/>
  <c r="AT164"/>
  <c r="AT165"/>
  <c r="AT168"/>
  <c r="AT170"/>
  <c r="AT171"/>
  <c r="J171"/>
  <c r="H171"/>
  <c r="AT173"/>
  <c r="AT174"/>
  <c r="AT177"/>
  <c r="AT181"/>
  <c r="AT184"/>
  <c r="J184"/>
  <c r="H184"/>
  <c r="AT186"/>
  <c r="AT192"/>
  <c r="J197"/>
  <c r="H197"/>
  <c r="AT224"/>
  <c r="AT228"/>
  <c r="AT232"/>
  <c r="AT233"/>
  <c r="AT234"/>
  <c r="J234"/>
  <c r="J235"/>
  <c r="AT236"/>
  <c r="AT244"/>
  <c r="AT245"/>
  <c r="AT250"/>
  <c r="AT251"/>
  <c r="AT256"/>
  <c r="AT257"/>
  <c r="AT259"/>
  <c r="AT262"/>
  <c r="AT264"/>
  <c r="AT269"/>
  <c r="AT270"/>
  <c r="AE274"/>
  <c r="AH275"/>
  <c r="AE282"/>
  <c r="AH284"/>
  <c r="AH283"/>
  <c r="AT302"/>
  <c r="J302"/>
  <c r="H302"/>
  <c r="AT304"/>
  <c r="AT311"/>
  <c r="AT312"/>
  <c r="AT317"/>
  <c r="AT325"/>
  <c r="AT328"/>
  <c r="AT334"/>
  <c r="AT338"/>
  <c r="AT342"/>
  <c r="AT358"/>
  <c r="AT372"/>
  <c r="AT376"/>
  <c r="AT382"/>
  <c r="AT383"/>
  <c r="AT387"/>
  <c r="AT388"/>
  <c r="AT435"/>
  <c r="AT452"/>
  <c r="AT453"/>
  <c r="AT454"/>
  <c r="AT455"/>
  <c r="AT456"/>
  <c r="AT457"/>
  <c r="AT458"/>
  <c r="AT459"/>
  <c r="AT460"/>
  <c r="AT461"/>
  <c r="AT462"/>
  <c r="J462"/>
  <c r="AT464"/>
  <c r="AT465"/>
  <c r="AT466"/>
  <c r="AT467"/>
  <c r="AT468"/>
  <c r="AT469"/>
  <c r="AT470"/>
  <c r="AT471"/>
  <c r="AT472"/>
  <c r="AT473"/>
  <c r="AT477"/>
  <c r="AH477"/>
  <c r="AT479"/>
  <c r="AT482"/>
  <c r="AT483"/>
  <c r="AT484"/>
  <c r="AT485"/>
  <c r="AT486"/>
  <c r="AT487"/>
  <c r="AT488"/>
  <c r="AT489"/>
  <c r="AT490"/>
  <c r="AT491"/>
  <c r="AT492"/>
  <c r="AT507"/>
  <c r="AT511"/>
  <c r="AT512"/>
  <c r="AT513"/>
  <c r="AT514"/>
  <c r="AT515"/>
  <c r="AT516"/>
  <c r="AT517"/>
  <c r="AT518"/>
  <c r="AT550"/>
  <c r="AT551"/>
  <c r="AT555"/>
  <c r="F580"/>
  <c r="G580"/>
  <c r="F581"/>
  <c r="F582"/>
  <c r="AT5"/>
  <c r="AI169"/>
  <c r="AI170"/>
  <c r="AI177"/>
  <c r="AI178"/>
  <c r="AI181"/>
  <c r="AI183"/>
  <c r="AI184"/>
  <c r="AI185"/>
  <c r="AK185"/>
  <c r="AI186"/>
  <c r="AI189"/>
  <c r="AI190"/>
  <c r="AJ190"/>
  <c r="AI197"/>
  <c r="AI201"/>
  <c r="AI202"/>
  <c r="AK202"/>
  <c r="AI205"/>
  <c r="AI209"/>
  <c r="AI213"/>
  <c r="AI214"/>
  <c r="AI217"/>
  <c r="AI221"/>
  <c r="AI222"/>
  <c r="AI225"/>
  <c r="AI229"/>
  <c r="AI230"/>
  <c r="AI231"/>
  <c r="AK231"/>
  <c r="AI238"/>
  <c r="AI248"/>
  <c r="AI249"/>
  <c r="AI250"/>
  <c r="AI252"/>
  <c r="AI255"/>
  <c r="AI256"/>
  <c r="AI259"/>
  <c r="AI263"/>
  <c r="AI264"/>
  <c r="AI272"/>
  <c r="AI273"/>
  <c r="AI274"/>
  <c r="AL274"/>
  <c r="AI277"/>
  <c r="AI281"/>
  <c r="AI282"/>
  <c r="AI284"/>
  <c r="AI291"/>
  <c r="AI292"/>
  <c r="AJ292"/>
  <c r="AI296"/>
  <c r="AK296"/>
  <c r="AI297"/>
  <c r="AK297"/>
  <c r="AI298"/>
  <c r="AI299"/>
  <c r="AI301"/>
  <c r="AJ302"/>
  <c r="AI306"/>
  <c r="AI308"/>
  <c r="AI309"/>
  <c r="AL310"/>
  <c r="AI313"/>
  <c r="AI316"/>
  <c r="AI325"/>
  <c r="AI326"/>
  <c r="AJ326"/>
  <c r="AI327"/>
  <c r="AI333"/>
  <c r="AI335"/>
  <c r="AI340"/>
  <c r="AI344"/>
  <c r="AI346"/>
  <c r="AJ346"/>
  <c r="AI348"/>
  <c r="AI352"/>
  <c r="AK352"/>
  <c r="AI354"/>
  <c r="AI359"/>
  <c r="AI365"/>
  <c r="AK365"/>
  <c r="AI366"/>
  <c r="AI372"/>
  <c r="AI373"/>
  <c r="AK373"/>
  <c r="AI377"/>
  <c r="AI378"/>
  <c r="AK378"/>
  <c r="AI380"/>
  <c r="AI384"/>
  <c r="AI385"/>
  <c r="AI392"/>
  <c r="AI394"/>
  <c r="AI398"/>
  <c r="AI399"/>
  <c r="AK399"/>
  <c r="AI402"/>
  <c r="AI405"/>
  <c r="AI406"/>
  <c r="AI409"/>
  <c r="AI412"/>
  <c r="AI414"/>
  <c r="AI416"/>
  <c r="AI415"/>
  <c r="AL416"/>
  <c r="AI419"/>
  <c r="AI420"/>
  <c r="AK420"/>
  <c r="AI422"/>
  <c r="AI427"/>
  <c r="AI431"/>
  <c r="AI432"/>
  <c r="AI434"/>
  <c r="AL434"/>
  <c r="AI440"/>
  <c r="AI441"/>
  <c r="AI443"/>
  <c r="AI442"/>
  <c r="AL443"/>
  <c r="AI444"/>
  <c r="AI445"/>
  <c r="AI448"/>
  <c r="AI8"/>
  <c r="AI9"/>
  <c r="AK9"/>
  <c r="AJ16"/>
  <c r="AI17"/>
  <c r="AI23"/>
  <c r="AI29"/>
  <c r="AI31"/>
  <c r="AI35"/>
  <c r="AI37"/>
  <c r="AI38"/>
  <c r="AJ38"/>
  <c r="AI40"/>
  <c r="AI42"/>
  <c r="AI41"/>
  <c r="AK41"/>
  <c r="AI45"/>
  <c r="AI49"/>
  <c r="AI50"/>
  <c r="AK50"/>
  <c r="AI52"/>
  <c r="AI53"/>
  <c r="AI54"/>
  <c r="AK54"/>
  <c r="AI59"/>
  <c r="AI62"/>
  <c r="AI66"/>
  <c r="AI65"/>
  <c r="AK66"/>
  <c r="AI68"/>
  <c r="AI69"/>
  <c r="AK69"/>
  <c r="AI70"/>
  <c r="AI71"/>
  <c r="AL71"/>
  <c r="AI73"/>
  <c r="AI77"/>
  <c r="AI78"/>
  <c r="AK78"/>
  <c r="AI80"/>
  <c r="AI82"/>
  <c r="AI95"/>
  <c r="AI102"/>
  <c r="AI133"/>
  <c r="AI134"/>
  <c r="AK134"/>
  <c r="AI136"/>
  <c r="AI137"/>
  <c r="AK137"/>
  <c r="AI143"/>
  <c r="AI147"/>
  <c r="AI149"/>
  <c r="AI150"/>
  <c r="AI152"/>
  <c r="AI153"/>
  <c r="AJ153"/>
  <c r="AI159"/>
  <c r="AI161"/>
  <c r="AI162"/>
  <c r="AG460"/>
  <c r="AE466"/>
  <c r="AG466"/>
  <c r="AE467"/>
  <c r="AE468"/>
  <c r="AG468"/>
  <c r="AE469"/>
  <c r="AF469"/>
  <c r="AE470"/>
  <c r="AE471"/>
  <c r="AE482"/>
  <c r="AE483"/>
  <c r="AE484"/>
  <c r="AE486"/>
  <c r="AH486"/>
  <c r="AE487"/>
  <c r="AE488"/>
  <c r="AE489"/>
  <c r="AF489"/>
  <c r="AE490"/>
  <c r="AF490"/>
  <c r="AE491"/>
  <c r="AE166"/>
  <c r="AE44"/>
  <c r="AE59"/>
  <c r="AE58"/>
  <c r="AH59"/>
  <c r="AE88"/>
  <c r="AE120"/>
  <c r="AE144"/>
  <c r="AH144"/>
  <c r="AE168"/>
  <c r="AH168"/>
  <c r="AE172"/>
  <c r="AE176"/>
  <c r="AG176"/>
  <c r="AE178"/>
  <c r="AE180"/>
  <c r="AE182"/>
  <c r="AE184"/>
  <c r="AH184"/>
  <c r="AE186"/>
  <c r="AE188"/>
  <c r="AE190"/>
  <c r="AE192"/>
  <c r="AE196"/>
  <c r="AE198"/>
  <c r="AE200"/>
  <c r="AE202"/>
  <c r="AE203"/>
  <c r="AE204"/>
  <c r="AE208"/>
  <c r="AE210"/>
  <c r="AE211"/>
  <c r="AE214"/>
  <c r="AE216"/>
  <c r="AH216"/>
  <c r="AE218"/>
  <c r="AE219"/>
  <c r="AE220"/>
  <c r="AH220"/>
  <c r="AE224"/>
  <c r="AG224"/>
  <c r="AE226"/>
  <c r="AG226"/>
  <c r="AE228"/>
  <c r="AE230"/>
  <c r="AE231"/>
  <c r="AH231"/>
  <c r="AE236"/>
  <c r="AE238"/>
  <c r="AE240"/>
  <c r="AE242"/>
  <c r="AE246"/>
  <c r="AE252"/>
  <c r="AE254"/>
  <c r="AE258"/>
  <c r="AE260"/>
  <c r="AE259"/>
  <c r="AG259"/>
  <c r="AE262"/>
  <c r="AE264"/>
  <c r="AE266"/>
  <c r="AE270"/>
  <c r="AE272"/>
  <c r="AE278"/>
  <c r="AE279"/>
  <c r="AE280"/>
  <c r="AE286"/>
  <c r="AE287"/>
  <c r="AG287"/>
  <c r="AE288"/>
  <c r="AE290"/>
  <c r="AE292"/>
  <c r="AE294"/>
  <c r="AE296"/>
  <c r="AE298"/>
  <c r="AE299"/>
  <c r="AE300"/>
  <c r="AE302"/>
  <c r="AE306"/>
  <c r="AH306"/>
  <c r="AE310"/>
  <c r="AE312"/>
  <c r="AE314"/>
  <c r="AE316"/>
  <c r="AE318"/>
  <c r="AE320"/>
  <c r="AE322"/>
  <c r="AE324"/>
  <c r="AE326"/>
  <c r="AE327"/>
  <c r="AG327"/>
  <c r="AE328"/>
  <c r="AE330"/>
  <c r="AE332"/>
  <c r="AE335"/>
  <c r="AE336"/>
  <c r="AE340"/>
  <c r="AE364"/>
  <c r="AG364"/>
  <c r="AE366"/>
  <c r="AE368"/>
  <c r="AE370"/>
  <c r="AE372"/>
  <c r="AE374"/>
  <c r="AE376"/>
  <c r="AG376"/>
  <c r="AE378"/>
  <c r="AE380"/>
  <c r="AE384"/>
  <c r="AE386"/>
  <c r="AE390"/>
  <c r="AG391"/>
  <c r="AE396"/>
  <c r="AE398"/>
  <c r="AE400"/>
  <c r="AE402"/>
  <c r="AE403"/>
  <c r="AG404"/>
  <c r="AE408"/>
  <c r="AE409"/>
  <c r="AG409"/>
  <c r="AE410"/>
  <c r="AE412"/>
  <c r="AE413"/>
  <c r="AE414"/>
  <c r="AE416"/>
  <c r="AE417"/>
  <c r="AE418"/>
  <c r="AE420"/>
  <c r="AG420"/>
  <c r="AE421"/>
  <c r="AE422"/>
  <c r="AE424"/>
  <c r="AH424"/>
  <c r="AE426"/>
  <c r="AE430"/>
  <c r="AE432"/>
  <c r="AH432"/>
  <c r="AE434"/>
  <c r="AE161"/>
  <c r="AE160"/>
  <c r="AS169"/>
  <c r="AS180"/>
  <c r="AS191"/>
  <c r="AS261"/>
  <c r="AS263"/>
  <c r="AS316"/>
  <c r="AS345"/>
  <c r="AS181"/>
  <c r="AS192"/>
  <c r="AS262"/>
  <c r="AS264"/>
  <c r="AS317"/>
  <c r="AS342"/>
  <c r="Z378"/>
  <c r="Y340"/>
  <c r="H582"/>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E545"/>
  <c r="E546"/>
  <c r="E547"/>
  <c r="E548"/>
  <c r="E549"/>
  <c r="E550"/>
  <c r="E551"/>
  <c r="E552"/>
  <c r="E553"/>
  <c r="E554"/>
  <c r="E555"/>
  <c r="E556"/>
  <c r="E557"/>
  <c r="E558"/>
  <c r="E559"/>
  <c r="E560"/>
  <c r="E561"/>
  <c r="E562"/>
  <c r="E563"/>
  <c r="E564"/>
  <c r="E565"/>
  <c r="E566"/>
  <c r="E567"/>
  <c r="E568"/>
  <c r="E569"/>
  <c r="E570"/>
  <c r="E571"/>
  <c r="E572"/>
  <c r="E573"/>
  <c r="E574"/>
  <c r="E575"/>
  <c r="E576"/>
  <c r="E577"/>
  <c r="E578"/>
  <c r="E579"/>
  <c r="E580"/>
  <c r="E581"/>
  <c r="E582"/>
  <c r="E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
  <c r="AI581"/>
  <c r="AI582"/>
  <c r="AE6"/>
  <c r="AE10"/>
  <c r="AH10"/>
  <c r="AE12"/>
  <c r="AE14"/>
  <c r="AE15"/>
  <c r="AE16"/>
  <c r="AE20"/>
  <c r="AG21"/>
  <c r="AE24"/>
  <c r="AG24"/>
  <c r="AE28"/>
  <c r="AE30"/>
  <c r="AG30"/>
  <c r="AE32"/>
  <c r="AH32"/>
  <c r="AE34"/>
  <c r="AE36"/>
  <c r="AE38"/>
  <c r="AE40"/>
  <c r="AE42"/>
  <c r="AE46"/>
  <c r="AE48"/>
  <c r="AG48"/>
  <c r="AE50"/>
  <c r="AE52"/>
  <c r="AE54"/>
  <c r="AG54"/>
  <c r="AE56"/>
  <c r="AE60"/>
  <c r="AE64"/>
  <c r="AG64"/>
  <c r="AE66"/>
  <c r="AH66"/>
  <c r="AE68"/>
  <c r="AE70"/>
  <c r="AG70"/>
  <c r="AE72"/>
  <c r="AE74"/>
  <c r="AE75"/>
  <c r="AH75"/>
  <c r="AE76"/>
  <c r="AH81"/>
  <c r="AE82"/>
  <c r="AE83"/>
  <c r="AH83"/>
  <c r="AE84"/>
  <c r="AH85"/>
  <c r="AE86"/>
  <c r="AE90"/>
  <c r="AE91"/>
  <c r="AE92"/>
  <c r="AE94"/>
  <c r="AE96"/>
  <c r="AE100"/>
  <c r="AE102"/>
  <c r="AE103"/>
  <c r="AE104"/>
  <c r="AE108"/>
  <c r="AE110"/>
  <c r="AE111"/>
  <c r="AE112"/>
  <c r="AG112"/>
  <c r="AE116"/>
  <c r="AG117"/>
  <c r="AE118"/>
  <c r="AE122"/>
  <c r="AE124"/>
  <c r="AE128"/>
  <c r="AE130"/>
  <c r="AG130"/>
  <c r="AE131"/>
  <c r="AE132"/>
  <c r="AE134"/>
  <c r="AG134"/>
  <c r="AE136"/>
  <c r="AE138"/>
  <c r="AE140"/>
  <c r="AG140"/>
  <c r="AE142"/>
  <c r="AE146"/>
  <c r="AE148"/>
  <c r="AE152"/>
  <c r="AE154"/>
  <c r="AE156"/>
  <c r="AE158"/>
  <c r="AE159"/>
  <c r="AE162"/>
  <c r="AE164"/>
  <c r="AG168"/>
  <c r="AE170"/>
  <c r="AE232"/>
  <c r="AE244"/>
  <c r="AE256"/>
  <c r="AE311"/>
  <c r="AH311"/>
  <c r="AE342"/>
  <c r="AE344"/>
  <c r="AE346"/>
  <c r="AH346"/>
  <c r="AE348"/>
  <c r="AG349"/>
  <c r="AE352"/>
  <c r="AE354"/>
  <c r="AH354"/>
  <c r="AE355"/>
  <c r="AE356"/>
  <c r="AE360"/>
  <c r="AE382"/>
  <c r="P514"/>
  <c r="P518"/>
  <c r="Y9"/>
  <c r="Z8"/>
  <c r="Z9"/>
  <c r="Y10"/>
  <c r="Y12"/>
  <c r="Z13"/>
  <c r="Y14"/>
  <c r="Z14"/>
  <c r="AB14"/>
  <c r="Y15"/>
  <c r="Y17"/>
  <c r="Y19"/>
  <c r="Y21"/>
  <c r="Y22"/>
  <c r="Y23"/>
  <c r="Y26"/>
  <c r="Y27"/>
  <c r="Y29"/>
  <c r="Y30"/>
  <c r="Y34"/>
  <c r="Y35"/>
  <c r="Y37"/>
  <c r="Y38"/>
  <c r="Y41"/>
  <c r="Y42"/>
  <c r="Y43"/>
  <c r="Y46"/>
  <c r="Y47"/>
  <c r="Y49"/>
  <c r="Y50"/>
  <c r="Y51"/>
  <c r="Y53"/>
  <c r="Y54"/>
  <c r="Y55"/>
  <c r="Y57"/>
  <c r="Y58"/>
  <c r="Y61"/>
  <c r="Y65"/>
  <c r="Y69"/>
  <c r="Y71"/>
  <c r="Y73"/>
  <c r="Y79"/>
  <c r="Y84"/>
  <c r="Y85"/>
  <c r="Y86"/>
  <c r="Y87"/>
  <c r="Y88"/>
  <c r="Y89"/>
  <c r="Y90"/>
  <c r="Y91"/>
  <c r="Y92"/>
  <c r="Y93"/>
  <c r="Y94"/>
  <c r="Y95"/>
  <c r="Y96"/>
  <c r="Y97"/>
  <c r="Y98"/>
  <c r="Y99"/>
  <c r="Y100"/>
  <c r="Y101"/>
  <c r="Y102"/>
  <c r="Y103"/>
  <c r="Y104"/>
  <c r="Y105"/>
  <c r="Y106"/>
  <c r="Y107"/>
  <c r="Y108"/>
  <c r="Y109"/>
  <c r="Y110"/>
  <c r="Y111"/>
  <c r="Y112"/>
  <c r="Y113"/>
  <c r="Y114"/>
  <c r="Y115"/>
  <c r="Y116"/>
  <c r="Y117"/>
  <c r="Y118"/>
  <c r="Y119"/>
  <c r="Y120"/>
  <c r="Y121"/>
  <c r="Y122"/>
  <c r="Y123"/>
  <c r="Y124"/>
  <c r="Y125"/>
  <c r="Y126"/>
  <c r="Y127"/>
  <c r="Y128"/>
  <c r="Y129"/>
  <c r="Y130"/>
  <c r="Y131"/>
  <c r="Y132"/>
  <c r="Y133"/>
  <c r="Y134"/>
  <c r="Y135"/>
  <c r="Y136"/>
  <c r="Y137"/>
  <c r="Y138"/>
  <c r="Y139"/>
  <c r="Y140"/>
  <c r="Y141"/>
  <c r="Y142"/>
  <c r="Y143"/>
  <c r="Y144"/>
  <c r="Y145"/>
  <c r="Y146"/>
  <c r="Y147"/>
  <c r="Y148"/>
  <c r="Y149"/>
  <c r="Y150"/>
  <c r="Y151"/>
  <c r="Y152"/>
  <c r="Y153"/>
  <c r="Y154"/>
  <c r="Y155"/>
  <c r="Z156"/>
  <c r="Y157"/>
  <c r="Z157"/>
  <c r="AB157"/>
  <c r="Z158"/>
  <c r="Y159"/>
  <c r="Y161"/>
  <c r="Y162"/>
  <c r="Y163"/>
  <c r="Y164"/>
  <c r="Y167"/>
  <c r="Y170"/>
  <c r="Y172"/>
  <c r="Y176"/>
  <c r="Y180"/>
  <c r="Y183"/>
  <c r="Y191"/>
  <c r="Y223"/>
  <c r="Y227"/>
  <c r="Y231"/>
  <c r="Y232"/>
  <c r="Z234"/>
  <c r="Z235"/>
  <c r="Y243"/>
  <c r="Z242"/>
  <c r="Y244"/>
  <c r="Y250"/>
  <c r="Y255"/>
  <c r="Z254"/>
  <c r="Z255"/>
  <c r="Y256"/>
  <c r="Z256"/>
  <c r="AB256"/>
  <c r="Y258"/>
  <c r="Y263"/>
  <c r="Y268"/>
  <c r="Y303"/>
  <c r="Y310"/>
  <c r="Y311"/>
  <c r="Y316"/>
  <c r="Y324"/>
  <c r="Y327"/>
  <c r="Y333"/>
  <c r="Y341"/>
  <c r="Y345"/>
  <c r="Y346"/>
  <c r="Y348"/>
  <c r="Y350"/>
  <c r="Y354"/>
  <c r="Y357"/>
  <c r="Y375"/>
  <c r="Y377"/>
  <c r="Y381"/>
  <c r="Y382"/>
  <c r="Y386"/>
  <c r="Y395"/>
  <c r="Y457"/>
  <c r="Y465"/>
  <c r="Y466"/>
  <c r="Y469"/>
  <c r="Y471"/>
  <c r="Y472"/>
  <c r="Y478"/>
  <c r="Y481"/>
  <c r="Y482"/>
  <c r="Y483"/>
  <c r="Y484"/>
  <c r="Y485"/>
  <c r="Y486"/>
  <c r="Y487"/>
  <c r="Y488"/>
  <c r="Y489"/>
  <c r="Y490"/>
  <c r="Y491"/>
  <c r="Y508"/>
  <c r="Y512"/>
  <c r="Y513"/>
  <c r="Y515"/>
  <c r="Y516"/>
  <c r="Y517"/>
  <c r="Y518"/>
  <c r="Y519"/>
  <c r="Y549"/>
  <c r="Y550"/>
  <c r="Y554"/>
  <c r="X6"/>
  <c r="X7"/>
  <c r="X9"/>
  <c r="X10"/>
  <c r="X11"/>
  <c r="X13"/>
  <c r="X14"/>
  <c r="X15"/>
  <c r="X17"/>
  <c r="X18"/>
  <c r="X19"/>
  <c r="X21"/>
  <c r="X22"/>
  <c r="X23"/>
  <c r="X25"/>
  <c r="X26"/>
  <c r="X27"/>
  <c r="X29"/>
  <c r="X30"/>
  <c r="X31"/>
  <c r="X33"/>
  <c r="X34"/>
  <c r="X35"/>
  <c r="X37"/>
  <c r="X38"/>
  <c r="X39"/>
  <c r="X41"/>
  <c r="X42"/>
  <c r="X43"/>
  <c r="X45"/>
  <c r="X46"/>
  <c r="X47"/>
  <c r="X49"/>
  <c r="X50"/>
  <c r="X51"/>
  <c r="X53"/>
  <c r="X54"/>
  <c r="X55"/>
  <c r="X57"/>
  <c r="X58"/>
  <c r="X59"/>
  <c r="X61"/>
  <c r="X62"/>
  <c r="X63"/>
  <c r="X65"/>
  <c r="X66"/>
  <c r="X67"/>
  <c r="X69"/>
  <c r="X70"/>
  <c r="X71"/>
  <c r="X467"/>
  <c r="X468"/>
  <c r="X469"/>
  <c r="X471"/>
  <c r="X472"/>
  <c r="X473"/>
  <c r="X483"/>
  <c r="X484"/>
  <c r="X485"/>
  <c r="X487"/>
  <c r="X488"/>
  <c r="X489"/>
  <c r="X491"/>
  <c r="X507"/>
  <c r="X511"/>
  <c r="X513"/>
  <c r="X514"/>
  <c r="X515"/>
  <c r="X517"/>
  <c r="X518"/>
  <c r="X5"/>
  <c r="X508"/>
  <c r="P448"/>
  <c r="P466"/>
  <c r="P467"/>
  <c r="P468"/>
  <c r="P469"/>
  <c r="P470"/>
  <c r="P471"/>
  <c r="P472"/>
  <c r="P473"/>
  <c r="P482"/>
  <c r="P483"/>
  <c r="P484"/>
  <c r="P485"/>
  <c r="P486"/>
  <c r="P487"/>
  <c r="P488"/>
  <c r="P489"/>
  <c r="P490"/>
  <c r="P491"/>
  <c r="P507"/>
  <c r="P511"/>
  <c r="P512"/>
  <c r="P513"/>
  <c r="P515"/>
  <c r="P516"/>
  <c r="P517"/>
  <c r="X448"/>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3"/>
  <c r="P64"/>
  <c r="P65"/>
  <c r="P66"/>
  <c r="P67"/>
  <c r="P68"/>
  <c r="P69"/>
  <c r="P70"/>
  <c r="P71"/>
  <c r="P435"/>
  <c r="P5"/>
  <c r="J19"/>
  <c r="J20"/>
  <c r="J28"/>
  <c r="J29"/>
  <c r="L29"/>
  <c r="J39"/>
  <c r="J40"/>
  <c r="L40"/>
  <c r="J45"/>
  <c r="J67"/>
  <c r="J68"/>
  <c r="J70"/>
  <c r="J156"/>
  <c r="J157"/>
  <c r="J168"/>
  <c r="H168"/>
  <c r="J175"/>
  <c r="J174"/>
  <c r="L175"/>
  <c r="J268"/>
  <c r="J269"/>
  <c r="L269"/>
  <c r="J309"/>
  <c r="J310"/>
  <c r="J311"/>
  <c r="AT355"/>
  <c r="AT378"/>
  <c r="AT396"/>
  <c r="J514"/>
  <c r="F6"/>
  <c r="H6"/>
  <c r="F7"/>
  <c r="H7"/>
  <c r="F8"/>
  <c r="H8"/>
  <c r="F9"/>
  <c r="H9"/>
  <c r="F10"/>
  <c r="H10"/>
  <c r="F11"/>
  <c r="H11"/>
  <c r="F12"/>
  <c r="H12"/>
  <c r="F13"/>
  <c r="H13"/>
  <c r="F14"/>
  <c r="H14"/>
  <c r="F15"/>
  <c r="H15"/>
  <c r="F16"/>
  <c r="H16"/>
  <c r="F17"/>
  <c r="H17"/>
  <c r="F18"/>
  <c r="H18"/>
  <c r="F19"/>
  <c r="H19"/>
  <c r="F20"/>
  <c r="H20"/>
  <c r="F21"/>
  <c r="H21"/>
  <c r="F22"/>
  <c r="H22"/>
  <c r="F23"/>
  <c r="H23"/>
  <c r="F24"/>
  <c r="H24"/>
  <c r="F25"/>
  <c r="H25"/>
  <c r="F26"/>
  <c r="H26"/>
  <c r="F27"/>
  <c r="H27"/>
  <c r="F28"/>
  <c r="H28"/>
  <c r="F29"/>
  <c r="H29"/>
  <c r="F30"/>
  <c r="H30"/>
  <c r="F31"/>
  <c r="H31"/>
  <c r="F32"/>
  <c r="H32"/>
  <c r="F33"/>
  <c r="H33"/>
  <c r="F34"/>
  <c r="H34"/>
  <c r="F35"/>
  <c r="H35"/>
  <c r="F36"/>
  <c r="H36"/>
  <c r="F37"/>
  <c r="H37"/>
  <c r="F38"/>
  <c r="H38"/>
  <c r="F39"/>
  <c r="H39"/>
  <c r="F40"/>
  <c r="H40"/>
  <c r="F41"/>
  <c r="H41"/>
  <c r="F42"/>
  <c r="H42"/>
  <c r="F43"/>
  <c r="H43"/>
  <c r="F44"/>
  <c r="H44"/>
  <c r="F45"/>
  <c r="H45"/>
  <c r="F46"/>
  <c r="H46"/>
  <c r="F47"/>
  <c r="H47"/>
  <c r="F48"/>
  <c r="H48"/>
  <c r="F49"/>
  <c r="H49"/>
  <c r="F50"/>
  <c r="H50"/>
  <c r="F51"/>
  <c r="H51"/>
  <c r="F52"/>
  <c r="H52"/>
  <c r="F53"/>
  <c r="H53"/>
  <c r="F54"/>
  <c r="H54"/>
  <c r="F55"/>
  <c r="H55"/>
  <c r="F56"/>
  <c r="H56"/>
  <c r="F57"/>
  <c r="H57"/>
  <c r="F58"/>
  <c r="H58"/>
  <c r="F59"/>
  <c r="H59"/>
  <c r="F60"/>
  <c r="H60"/>
  <c r="F61"/>
  <c r="H61"/>
  <c r="F62"/>
  <c r="H62"/>
  <c r="F63"/>
  <c r="H63"/>
  <c r="F64"/>
  <c r="H64"/>
  <c r="F65"/>
  <c r="H65"/>
  <c r="F66"/>
  <c r="H66"/>
  <c r="F67"/>
  <c r="H67"/>
  <c r="F68"/>
  <c r="H68"/>
  <c r="F69"/>
  <c r="H69"/>
  <c r="F70"/>
  <c r="H70"/>
  <c r="F71"/>
  <c r="F466"/>
  <c r="H465"/>
  <c r="F467"/>
  <c r="F468"/>
  <c r="H467"/>
  <c r="F469"/>
  <c r="F470"/>
  <c r="H469"/>
  <c r="F471"/>
  <c r="F472"/>
  <c r="H471"/>
  <c r="F473"/>
  <c r="F482"/>
  <c r="H481"/>
  <c r="F483"/>
  <c r="H482"/>
  <c r="F484"/>
  <c r="H483"/>
  <c r="F485"/>
  <c r="H484"/>
  <c r="F486"/>
  <c r="H485"/>
  <c r="F487"/>
  <c r="H486"/>
  <c r="F488"/>
  <c r="H487"/>
  <c r="F489"/>
  <c r="H488"/>
  <c r="F490"/>
  <c r="H489"/>
  <c r="F491"/>
  <c r="H490"/>
  <c r="F507"/>
  <c r="H506"/>
  <c r="F511"/>
  <c r="H510"/>
  <c r="F512"/>
  <c r="H511"/>
  <c r="F513"/>
  <c r="H512"/>
  <c r="F514"/>
  <c r="H513"/>
  <c r="F515"/>
  <c r="H514"/>
  <c r="F516"/>
  <c r="H515"/>
  <c r="F517"/>
  <c r="H516"/>
  <c r="F518"/>
  <c r="H517"/>
  <c r="F519"/>
  <c r="F520"/>
  <c r="F5"/>
  <c r="H5"/>
  <c r="AG162"/>
  <c r="AK222"/>
  <c r="AK186"/>
  <c r="AK178"/>
  <c r="AK162"/>
  <c r="AG456"/>
  <c r="AG488"/>
  <c r="AK299"/>
  <c r="AH411"/>
  <c r="AH407"/>
  <c r="AH387"/>
  <c r="AG363"/>
  <c r="AH351"/>
  <c r="AH331"/>
  <c r="AH327"/>
  <c r="AH303"/>
  <c r="AH299"/>
  <c r="AG251"/>
  <c r="AH215"/>
  <c r="AH211"/>
  <c r="AH143"/>
  <c r="AG143"/>
  <c r="AH131"/>
  <c r="AH127"/>
  <c r="AH107"/>
  <c r="AG103"/>
  <c r="AH87"/>
  <c r="AG87"/>
  <c r="AG59"/>
  <c r="AG19"/>
  <c r="AG471"/>
  <c r="AG487"/>
  <c r="AG454"/>
  <c r="AG486"/>
  <c r="AG490"/>
  <c r="AG453"/>
  <c r="AG469"/>
  <c r="AG489"/>
  <c r="AK442"/>
  <c r="AK381"/>
  <c r="AK341"/>
  <c r="AK150"/>
  <c r="AK53"/>
  <c r="AG325"/>
  <c r="Z24"/>
  <c r="Z430"/>
  <c r="Z413"/>
  <c r="Z401"/>
  <c r="Z390"/>
  <c r="Z374"/>
  <c r="Z366"/>
  <c r="Z322"/>
  <c r="Z298"/>
  <c r="Z290"/>
  <c r="Z278"/>
  <c r="Z238"/>
  <c r="Z222"/>
  <c r="Z210"/>
  <c r="Z209"/>
  <c r="AB210"/>
  <c r="Z202"/>
  <c r="Z194"/>
  <c r="Z186"/>
  <c r="Z182"/>
  <c r="Z183"/>
  <c r="AB183"/>
  <c r="Z174"/>
  <c r="Z422"/>
  <c r="Z448"/>
  <c r="Z480"/>
  <c r="Z481"/>
  <c r="Z482"/>
  <c r="AB482"/>
  <c r="Z496"/>
  <c r="Z504"/>
  <c r="Z503"/>
  <c r="Z432"/>
  <c r="Z420"/>
  <c r="Z416"/>
  <c r="Z412"/>
  <c r="Z408"/>
  <c r="Z404"/>
  <c r="Z400"/>
  <c r="Z388"/>
  <c r="Z380"/>
  <c r="Z381"/>
  <c r="AB381"/>
  <c r="Z372"/>
  <c r="Z336"/>
  <c r="Z335"/>
  <c r="AB336"/>
  <c r="Z332"/>
  <c r="Z328"/>
  <c r="Z308"/>
  <c r="AB308"/>
  <c r="Z304"/>
  <c r="Z299"/>
  <c r="Z296"/>
  <c r="Z292"/>
  <c r="Z284"/>
  <c r="Z283"/>
  <c r="Z276"/>
  <c r="Z264"/>
  <c r="AB265"/>
  <c r="Z260"/>
  <c r="Z252"/>
  <c r="Z241"/>
  <c r="AB242"/>
  <c r="Z224"/>
  <c r="Z216"/>
  <c r="Z212"/>
  <c r="Z208"/>
  <c r="Z200"/>
  <c r="Z192"/>
  <c r="Z184"/>
  <c r="Z499"/>
  <c r="Z417"/>
  <c r="Z397"/>
  <c r="Z393"/>
  <c r="Z369"/>
  <c r="Z365"/>
  <c r="Z325"/>
  <c r="Z297"/>
  <c r="Z253"/>
  <c r="Z213"/>
  <c r="Z189"/>
  <c r="Z165"/>
  <c r="Z81"/>
  <c r="Z450"/>
  <c r="Z410"/>
  <c r="Z406"/>
  <c r="Z398"/>
  <c r="Z338"/>
  <c r="Z334"/>
  <c r="Z318"/>
  <c r="Z314"/>
  <c r="Z306"/>
  <c r="Z294"/>
  <c r="Z286"/>
  <c r="Z282"/>
  <c r="Z274"/>
  <c r="Z270"/>
  <c r="Z226"/>
  <c r="Z227"/>
  <c r="AB227"/>
  <c r="Z218"/>
  <c r="Z214"/>
  <c r="Z206"/>
  <c r="Z198"/>
  <c r="Z178"/>
  <c r="Z70"/>
  <c r="Z477"/>
  <c r="Z501"/>
  <c r="Z431"/>
  <c r="Z419"/>
  <c r="Z391"/>
  <c r="Z339"/>
  <c r="AB339"/>
  <c r="Z323"/>
  <c r="Z319"/>
  <c r="AB320"/>
  <c r="Z315"/>
  <c r="Z316"/>
  <c r="Z287"/>
  <c r="Z275"/>
  <c r="Z271"/>
  <c r="Z267"/>
  <c r="Z259"/>
  <c r="Z251"/>
  <c r="AB252"/>
  <c r="Z239"/>
  <c r="Z215"/>
  <c r="AB216"/>
  <c r="Z207"/>
  <c r="AB207"/>
  <c r="Z199"/>
  <c r="Z187"/>
  <c r="Z175"/>
  <c r="Z67"/>
  <c r="Z31"/>
  <c r="J570"/>
  <c r="H570"/>
  <c r="J450"/>
  <c r="J451"/>
  <c r="J452"/>
  <c r="L452"/>
  <c r="J438"/>
  <c r="H438"/>
  <c r="J366"/>
  <c r="J318"/>
  <c r="H318"/>
  <c r="J217"/>
  <c r="J580"/>
  <c r="J564"/>
  <c r="J552"/>
  <c r="J548"/>
  <c r="J549"/>
  <c r="L549"/>
  <c r="J540"/>
  <c r="J536"/>
  <c r="H536"/>
  <c r="J532"/>
  <c r="H532"/>
  <c r="J524"/>
  <c r="J480"/>
  <c r="J481"/>
  <c r="L481"/>
  <c r="J444"/>
  <c r="J428"/>
  <c r="J424"/>
  <c r="J416"/>
  <c r="H416"/>
  <c r="J408"/>
  <c r="J400"/>
  <c r="H400"/>
  <c r="J388"/>
  <c r="H388"/>
  <c r="J380"/>
  <c r="J320"/>
  <c r="J312"/>
  <c r="J308"/>
  <c r="J280"/>
  <c r="J260"/>
  <c r="J240"/>
  <c r="H240"/>
  <c r="J195"/>
  <c r="L195"/>
  <c r="J581"/>
  <c r="H581"/>
  <c r="J577"/>
  <c r="H577"/>
  <c r="H573"/>
  <c r="J569"/>
  <c r="J565"/>
  <c r="H565"/>
  <c r="J561"/>
  <c r="J557"/>
  <c r="J545"/>
  <c r="H545"/>
  <c r="J541"/>
  <c r="J533"/>
  <c r="H533"/>
  <c r="J525"/>
  <c r="H525"/>
  <c r="J509"/>
  <c r="H509"/>
  <c r="J477"/>
  <c r="J441"/>
  <c r="J437"/>
  <c r="J425"/>
  <c r="J405"/>
  <c r="J397"/>
  <c r="H397"/>
  <c r="J393"/>
  <c r="J389"/>
  <c r="J365"/>
  <c r="H365"/>
  <c r="L310"/>
  <c r="J297"/>
  <c r="L297"/>
  <c r="J289"/>
  <c r="H289"/>
  <c r="J281"/>
  <c r="H281"/>
  <c r="J277"/>
  <c r="H277"/>
  <c r="J257"/>
  <c r="J196"/>
  <c r="J192"/>
  <c r="H192"/>
  <c r="J24"/>
  <c r="J510"/>
  <c r="J502"/>
  <c r="H502"/>
  <c r="J314"/>
  <c r="J266"/>
  <c r="L267"/>
  <c r="J262"/>
  <c r="J246"/>
  <c r="J242"/>
  <c r="F244"/>
  <c r="J221"/>
  <c r="J213"/>
  <c r="J205"/>
  <c r="H205"/>
  <c r="J181"/>
  <c r="H181"/>
  <c r="J25"/>
  <c r="J578"/>
  <c r="J442"/>
  <c r="J418"/>
  <c r="H418"/>
  <c r="H298"/>
  <c r="J286"/>
  <c r="L286"/>
  <c r="J571"/>
  <c r="J567"/>
  <c r="J559"/>
  <c r="J551"/>
  <c r="H551"/>
  <c r="J547"/>
  <c r="J543"/>
  <c r="H543"/>
  <c r="J539"/>
  <c r="J535"/>
  <c r="J531"/>
  <c r="J527"/>
  <c r="J523"/>
  <c r="J499"/>
  <c r="H499"/>
  <c r="J447"/>
  <c r="J411"/>
  <c r="J391"/>
  <c r="H391"/>
  <c r="J331"/>
  <c r="J315"/>
  <c r="H315"/>
  <c r="J275"/>
  <c r="L275"/>
  <c r="J251"/>
  <c r="J226"/>
  <c r="H210"/>
  <c r="J202"/>
  <c r="J182"/>
  <c r="J178"/>
  <c r="H174"/>
  <c r="J558"/>
  <c r="AH467"/>
  <c r="AH471"/>
  <c r="AL582"/>
  <c r="AH297"/>
  <c r="AH225"/>
  <c r="AH157"/>
  <c r="AH453"/>
  <c r="AH485"/>
  <c r="AH489"/>
  <c r="AH37"/>
  <c r="AH452"/>
  <c r="AH468"/>
  <c r="AH484"/>
  <c r="AH242"/>
  <c r="AH178"/>
  <c r="AH90"/>
  <c r="AH491"/>
  <c r="AH470"/>
  <c r="AH490"/>
  <c r="AH412"/>
  <c r="AH396"/>
  <c r="AH340"/>
  <c r="AH332"/>
  <c r="AH312"/>
  <c r="AH292"/>
  <c r="AH276"/>
  <c r="AH252"/>
  <c r="AH248"/>
  <c r="AH228"/>
  <c r="AH224"/>
  <c r="AH152"/>
  <c r="AH132"/>
  <c r="AH88"/>
  <c r="AH76"/>
  <c r="AH20"/>
  <c r="AL42"/>
  <c r="AL41"/>
  <c r="AI96"/>
  <c r="AL96"/>
  <c r="AI60"/>
  <c r="AI33"/>
  <c r="AI25"/>
  <c r="AG479"/>
  <c r="X435"/>
  <c r="F435"/>
  <c r="H434"/>
  <c r="X423"/>
  <c r="X419"/>
  <c r="X415"/>
  <c r="X403"/>
  <c r="X399"/>
  <c r="X395"/>
  <c r="X387"/>
  <c r="F387"/>
  <c r="X383"/>
  <c r="F383"/>
  <c r="X379"/>
  <c r="X375"/>
  <c r="X367"/>
  <c r="X363"/>
  <c r="X359"/>
  <c r="X355"/>
  <c r="F355"/>
  <c r="X351"/>
  <c r="F351"/>
  <c r="F347"/>
  <c r="X343"/>
  <c r="X339"/>
  <c r="X335"/>
  <c r="X331"/>
  <c r="X323"/>
  <c r="X319"/>
  <c r="X315"/>
  <c r="F311"/>
  <c r="X311"/>
  <c r="X303"/>
  <c r="X295"/>
  <c r="X291"/>
  <c r="X287"/>
  <c r="X279"/>
  <c r="X275"/>
  <c r="X271"/>
  <c r="X267"/>
  <c r="X263"/>
  <c r="X259"/>
  <c r="F259"/>
  <c r="X255"/>
  <c r="X251"/>
  <c r="F251"/>
  <c r="X247"/>
  <c r="X243"/>
  <c r="X239"/>
  <c r="X231"/>
  <c r="X227"/>
  <c r="X223"/>
  <c r="X215"/>
  <c r="X211"/>
  <c r="X207"/>
  <c r="X199"/>
  <c r="X195"/>
  <c r="X191"/>
  <c r="X187"/>
  <c r="X179"/>
  <c r="X175"/>
  <c r="X171"/>
  <c r="F171"/>
  <c r="X167"/>
  <c r="F163"/>
  <c r="X155"/>
  <c r="F155"/>
  <c r="H154"/>
  <c r="X151"/>
  <c r="F151"/>
  <c r="X139"/>
  <c r="F139"/>
  <c r="H138"/>
  <c r="F131"/>
  <c r="H130"/>
  <c r="X127"/>
  <c r="F127"/>
  <c r="H126"/>
  <c r="X123"/>
  <c r="F123"/>
  <c r="H122"/>
  <c r="X119"/>
  <c r="F119"/>
  <c r="H118"/>
  <c r="F115"/>
  <c r="H114"/>
  <c r="F111"/>
  <c r="H110"/>
  <c r="X107"/>
  <c r="F107"/>
  <c r="H106"/>
  <c r="X103"/>
  <c r="F103"/>
  <c r="X99"/>
  <c r="F99"/>
  <c r="H98"/>
  <c r="X95"/>
  <c r="F95"/>
  <c r="X91"/>
  <c r="F91"/>
  <c r="H90"/>
  <c r="X87"/>
  <c r="F87"/>
  <c r="H86"/>
  <c r="F83"/>
  <c r="H82"/>
  <c r="X75"/>
  <c r="F75"/>
  <c r="H74"/>
  <c r="X424"/>
  <c r="X420"/>
  <c r="X416"/>
  <c r="X412"/>
  <c r="X404"/>
  <c r="X400"/>
  <c r="F396"/>
  <c r="X392"/>
  <c r="X388"/>
  <c r="F388"/>
  <c r="X380"/>
  <c r="X376"/>
  <c r="F376"/>
  <c r="X372"/>
  <c r="F372"/>
  <c r="X368"/>
  <c r="X360"/>
  <c r="X356"/>
  <c r="F352"/>
  <c r="X348"/>
  <c r="F348"/>
  <c r="X340"/>
  <c r="X336"/>
  <c r="X332"/>
  <c r="X328"/>
  <c r="F328"/>
  <c r="X324"/>
  <c r="F312"/>
  <c r="X312"/>
  <c r="X308"/>
  <c r="F304"/>
  <c r="X300"/>
  <c r="X296"/>
  <c r="X292"/>
  <c r="X284"/>
  <c r="X280"/>
  <c r="X276"/>
  <c r="X268"/>
  <c r="X264"/>
  <c r="F264"/>
  <c r="X260"/>
  <c r="F256"/>
  <c r="X252"/>
  <c r="X248"/>
  <c r="X244"/>
  <c r="X240"/>
  <c r="X236"/>
  <c r="F236"/>
  <c r="X232"/>
  <c r="F232"/>
  <c r="X228"/>
  <c r="F228"/>
  <c r="X224"/>
  <c r="F224"/>
  <c r="X216"/>
  <c r="X212"/>
  <c r="X208"/>
  <c r="X200"/>
  <c r="X196"/>
  <c r="X192"/>
  <c r="F192"/>
  <c r="X188"/>
  <c r="F184"/>
  <c r="X180"/>
  <c r="X172"/>
  <c r="F168"/>
  <c r="X160"/>
  <c r="F160"/>
  <c r="H159"/>
  <c r="X156"/>
  <c r="F156"/>
  <c r="H155"/>
  <c r="X152"/>
  <c r="F152"/>
  <c r="F148"/>
  <c r="H147"/>
  <c r="F144"/>
  <c r="H143"/>
  <c r="X140"/>
  <c r="F140"/>
  <c r="H139"/>
  <c r="X132"/>
  <c r="F132"/>
  <c r="H131"/>
  <c r="F128"/>
  <c r="H127"/>
  <c r="X124"/>
  <c r="F124"/>
  <c r="H123"/>
  <c r="X120"/>
  <c r="F120"/>
  <c r="H119"/>
  <c r="X116"/>
  <c r="F116"/>
  <c r="H115"/>
  <c r="F112"/>
  <c r="H111"/>
  <c r="X108"/>
  <c r="F108"/>
  <c r="H107"/>
  <c r="X104"/>
  <c r="F104"/>
  <c r="H103"/>
  <c r="X100"/>
  <c r="F100"/>
  <c r="F96"/>
  <c r="X92"/>
  <c r="F92"/>
  <c r="H91"/>
  <c r="X88"/>
  <c r="F88"/>
  <c r="H87"/>
  <c r="X84"/>
  <c r="F84"/>
  <c r="H83"/>
  <c r="F80"/>
  <c r="X76"/>
  <c r="F76"/>
  <c r="H75"/>
  <c r="X421"/>
  <c r="X417"/>
  <c r="X409"/>
  <c r="X405"/>
  <c r="X401"/>
  <c r="X393"/>
  <c r="X389"/>
  <c r="X385"/>
  <c r="X377"/>
  <c r="X373"/>
  <c r="X369"/>
  <c r="X365"/>
  <c r="X361"/>
  <c r="X357"/>
  <c r="X353"/>
  <c r="F349"/>
  <c r="X345"/>
  <c r="X341"/>
  <c r="X337"/>
  <c r="X333"/>
  <c r="X329"/>
  <c r="X325"/>
  <c r="F325"/>
  <c r="X321"/>
  <c r="X317"/>
  <c r="F317"/>
  <c r="X313"/>
  <c r="X309"/>
  <c r="X305"/>
  <c r="X297"/>
  <c r="X293"/>
  <c r="X289"/>
  <c r="X281"/>
  <c r="X277"/>
  <c r="F269"/>
  <c r="X265"/>
  <c r="X261"/>
  <c r="X257"/>
  <c r="F257"/>
  <c r="X253"/>
  <c r="X245"/>
  <c r="F245"/>
  <c r="X241"/>
  <c r="X237"/>
  <c r="F233"/>
  <c r="X229"/>
  <c r="X225"/>
  <c r="X213"/>
  <c r="X209"/>
  <c r="X197"/>
  <c r="X193"/>
  <c r="X189"/>
  <c r="X185"/>
  <c r="X181"/>
  <c r="F181"/>
  <c r="F173"/>
  <c r="X169"/>
  <c r="F165"/>
  <c r="X161"/>
  <c r="X157"/>
  <c r="F157"/>
  <c r="H156"/>
  <c r="X153"/>
  <c r="F153"/>
  <c r="X149"/>
  <c r="F149"/>
  <c r="X145"/>
  <c r="F145"/>
  <c r="H144"/>
  <c r="X141"/>
  <c r="F141"/>
  <c r="H140"/>
  <c r="X129"/>
  <c r="F129"/>
  <c r="H128"/>
  <c r="X125"/>
  <c r="F125"/>
  <c r="H124"/>
  <c r="X121"/>
  <c r="F121"/>
  <c r="H120"/>
  <c r="X117"/>
  <c r="F117"/>
  <c r="H116"/>
  <c r="X113"/>
  <c r="F113"/>
  <c r="H112"/>
  <c r="X109"/>
  <c r="F109"/>
  <c r="H108"/>
  <c r="X105"/>
  <c r="F105"/>
  <c r="H104"/>
  <c r="X101"/>
  <c r="F101"/>
  <c r="H100"/>
  <c r="X97"/>
  <c r="F97"/>
  <c r="H96"/>
  <c r="X93"/>
  <c r="F93"/>
  <c r="H92"/>
  <c r="X89"/>
  <c r="F89"/>
  <c r="H88"/>
  <c r="X85"/>
  <c r="F85"/>
  <c r="H84"/>
  <c r="X81"/>
  <c r="F81"/>
  <c r="H80"/>
  <c r="X73"/>
  <c r="F73"/>
  <c r="P436"/>
  <c r="X426"/>
  <c r="X422"/>
  <c r="X418"/>
  <c r="X414"/>
  <c r="X406"/>
  <c r="X402"/>
  <c r="X398"/>
  <c r="X394"/>
  <c r="X386"/>
  <c r="X382"/>
  <c r="F382"/>
  <c r="X378"/>
  <c r="F378"/>
  <c r="X374"/>
  <c r="X370"/>
  <c r="X366"/>
  <c r="X362"/>
  <c r="X358"/>
  <c r="F358"/>
  <c r="X354"/>
  <c r="F350"/>
  <c r="X346"/>
  <c r="F346"/>
  <c r="X342"/>
  <c r="F342"/>
  <c r="X338"/>
  <c r="F338"/>
  <c r="X334"/>
  <c r="F334"/>
  <c r="X322"/>
  <c r="X318"/>
  <c r="X314"/>
  <c r="X310"/>
  <c r="X306"/>
  <c r="X302"/>
  <c r="F302"/>
  <c r="X294"/>
  <c r="X290"/>
  <c r="X282"/>
  <c r="X278"/>
  <c r="X270"/>
  <c r="F270"/>
  <c r="X266"/>
  <c r="X262"/>
  <c r="F262"/>
  <c r="X258"/>
  <c r="X254"/>
  <c r="X246"/>
  <c r="X242"/>
  <c r="X238"/>
  <c r="X234"/>
  <c r="F234"/>
  <c r="X230"/>
  <c r="X226"/>
  <c r="X222"/>
  <c r="X218"/>
  <c r="X214"/>
  <c r="X210"/>
  <c r="X206"/>
  <c r="X202"/>
  <c r="X198"/>
  <c r="X194"/>
  <c r="X190"/>
  <c r="X182"/>
  <c r="X174"/>
  <c r="F174"/>
  <c r="X170"/>
  <c r="F170"/>
  <c r="X166"/>
  <c r="X162"/>
  <c r="F162"/>
  <c r="X158"/>
  <c r="F158"/>
  <c r="H157"/>
  <c r="X154"/>
  <c r="F154"/>
  <c r="X146"/>
  <c r="F146"/>
  <c r="X142"/>
  <c r="F142"/>
  <c r="H141"/>
  <c r="X138"/>
  <c r="F138"/>
  <c r="H137"/>
  <c r="X130"/>
  <c r="F130"/>
  <c r="H129"/>
  <c r="F126"/>
  <c r="H125"/>
  <c r="X122"/>
  <c r="F122"/>
  <c r="H121"/>
  <c r="X118"/>
  <c r="F118"/>
  <c r="H117"/>
  <c r="X114"/>
  <c r="F114"/>
  <c r="H113"/>
  <c r="F110"/>
  <c r="H109"/>
  <c r="X106"/>
  <c r="F106"/>
  <c r="H105"/>
  <c r="X102"/>
  <c r="F102"/>
  <c r="X98"/>
  <c r="F98"/>
  <c r="H97"/>
  <c r="F94"/>
  <c r="H93"/>
  <c r="X90"/>
  <c r="F90"/>
  <c r="H89"/>
  <c r="X86"/>
  <c r="F86"/>
  <c r="H85"/>
  <c r="X82"/>
  <c r="F82"/>
  <c r="H81"/>
  <c r="F78"/>
  <c r="H77"/>
  <c r="X74"/>
  <c r="F74"/>
  <c r="Z71"/>
  <c r="AB71"/>
  <c r="AB280"/>
  <c r="AB178"/>
  <c r="AB332"/>
  <c r="Z83"/>
  <c r="AB248"/>
  <c r="H209"/>
  <c r="H296"/>
  <c r="H312"/>
  <c r="H234"/>
  <c r="H330"/>
  <c r="H305"/>
  <c r="H211"/>
  <c r="H309"/>
  <c r="H229"/>
  <c r="H293"/>
  <c r="H239"/>
  <c r="H271"/>
  <c r="H251"/>
  <c r="H188"/>
  <c r="H220"/>
  <c r="H308"/>
  <c r="H230"/>
  <c r="H246"/>
  <c r="H254"/>
  <c r="H262"/>
  <c r="Z84"/>
  <c r="AB84"/>
  <c r="Z268"/>
  <c r="AL46"/>
  <c r="AK46"/>
  <c r="Z26"/>
  <c r="AB26"/>
  <c r="Z301"/>
  <c r="AB301"/>
  <c r="Z337"/>
  <c r="AB337"/>
  <c r="AG477"/>
  <c r="AL17"/>
  <c r="AK17"/>
  <c r="Z176"/>
  <c r="AB176"/>
  <c r="L289"/>
  <c r="Z443"/>
  <c r="Z438"/>
  <c r="L25"/>
  <c r="L220"/>
  <c r="L277"/>
  <c r="L189"/>
  <c r="L193"/>
  <c r="AH505"/>
  <c r="AH478"/>
  <c r="AH479"/>
  <c r="AH449"/>
  <c r="AH504"/>
  <c r="AI18"/>
  <c r="AK19"/>
  <c r="X165"/>
  <c r="P447"/>
  <c r="X440"/>
  <c r="P437"/>
  <c r="P444"/>
  <c r="Z171"/>
  <c r="Z18"/>
  <c r="Z19"/>
  <c r="X164"/>
  <c r="F164"/>
  <c r="S594"/>
  <c r="P76"/>
  <c r="P81"/>
  <c r="P82"/>
  <c r="P83"/>
  <c r="P84"/>
  <c r="P85"/>
  <c r="P86"/>
  <c r="P87"/>
  <c r="P88"/>
  <c r="P89"/>
  <c r="P90"/>
  <c r="P91"/>
  <c r="P93"/>
  <c r="P94"/>
  <c r="P97"/>
  <c r="P99"/>
  <c r="P101"/>
  <c r="P104"/>
  <c r="P105"/>
  <c r="P106"/>
  <c r="P107"/>
  <c r="P108"/>
  <c r="P109"/>
  <c r="P110"/>
  <c r="P111"/>
  <c r="P112"/>
  <c r="P113"/>
  <c r="P114"/>
  <c r="P115"/>
  <c r="P116"/>
  <c r="P118"/>
  <c r="P119"/>
  <c r="P120"/>
  <c r="P121"/>
  <c r="P122"/>
  <c r="P123"/>
  <c r="P124"/>
  <c r="P125"/>
  <c r="P126"/>
  <c r="P127"/>
  <c r="P128"/>
  <c r="P129"/>
  <c r="P130"/>
  <c r="P131"/>
  <c r="P132"/>
  <c r="P138"/>
  <c r="P139"/>
  <c r="P140"/>
  <c r="P141"/>
  <c r="P142"/>
  <c r="P144"/>
  <c r="P145"/>
  <c r="P148"/>
  <c r="P155"/>
  <c r="P156"/>
  <c r="P157"/>
  <c r="P158"/>
  <c r="P347"/>
  <c r="T64"/>
  <c r="P230"/>
  <c r="P95"/>
  <c r="P96"/>
  <c r="P282"/>
  <c r="P384"/>
  <c r="P267"/>
  <c r="P238"/>
  <c r="P394"/>
  <c r="P359"/>
  <c r="P244"/>
  <c r="P303"/>
  <c r="P255"/>
  <c r="P165"/>
  <c r="P355"/>
  <c r="P172"/>
  <c r="P256"/>
  <c r="P168"/>
  <c r="P268"/>
  <c r="P337"/>
  <c r="P164"/>
  <c r="P274"/>
  <c r="P419"/>
  <c r="P302"/>
  <c r="P248"/>
  <c r="P365"/>
  <c r="P405"/>
  <c r="P421"/>
  <c r="P284"/>
  <c r="P299"/>
  <c r="P315"/>
  <c r="P335"/>
  <c r="P188"/>
  <c r="P205"/>
  <c r="P265"/>
  <c r="P385"/>
  <c r="P332"/>
  <c r="P214"/>
  <c r="P330"/>
  <c r="P310"/>
  <c r="P356"/>
  <c r="P169"/>
  <c r="P237"/>
  <c r="P241"/>
  <c r="P402"/>
  <c r="P292"/>
  <c r="P414"/>
  <c r="P228"/>
  <c r="P313"/>
  <c r="P329"/>
  <c r="P393"/>
  <c r="P409"/>
  <c r="P304"/>
  <c r="P388"/>
  <c r="P222"/>
  <c r="P351"/>
  <c r="P217"/>
  <c r="P350"/>
  <c r="P317"/>
  <c r="P153"/>
  <c r="P272"/>
  <c r="P420"/>
  <c r="P189"/>
  <c r="P226"/>
  <c r="P306"/>
  <c r="P326"/>
  <c r="P252"/>
  <c r="P194"/>
  <c r="P295"/>
  <c r="P270"/>
  <c r="P149"/>
  <c r="P289"/>
  <c r="P389"/>
  <c r="P190"/>
  <c r="P235"/>
  <c r="P352"/>
  <c r="P412"/>
  <c r="P275"/>
  <c r="P363"/>
  <c r="P431"/>
  <c r="P221"/>
  <c r="P245"/>
  <c r="P298"/>
  <c r="P318"/>
  <c r="P401"/>
  <c r="P308"/>
  <c r="P392"/>
  <c r="C6"/>
  <c r="C7"/>
  <c r="C9"/>
  <c r="C10"/>
  <c r="C11"/>
  <c r="C12"/>
  <c r="C14"/>
  <c r="C15"/>
  <c r="C16"/>
  <c r="C17"/>
  <c r="C19"/>
  <c r="C21"/>
  <c r="C22"/>
  <c r="C23"/>
  <c r="C26"/>
  <c r="C27"/>
  <c r="C29"/>
  <c r="C30"/>
  <c r="C34"/>
  <c r="C35"/>
  <c r="C36"/>
  <c r="C37"/>
  <c r="C38"/>
  <c r="C40"/>
  <c r="C41"/>
  <c r="C42"/>
  <c r="C43"/>
  <c r="C44"/>
  <c r="C46"/>
  <c r="C47"/>
  <c r="C48"/>
  <c r="C49"/>
  <c r="C50"/>
  <c r="C51"/>
  <c r="C52"/>
  <c r="C53"/>
  <c r="C54"/>
  <c r="C55"/>
  <c r="C56"/>
  <c r="C57"/>
  <c r="C58"/>
  <c r="C61"/>
  <c r="C65"/>
  <c r="C68"/>
  <c r="C69"/>
  <c r="C71"/>
  <c r="C72"/>
  <c r="C73"/>
  <c r="C76"/>
  <c r="C79"/>
  <c r="C80"/>
  <c r="K82"/>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7"/>
  <c r="C159"/>
  <c r="C161"/>
  <c r="C162"/>
  <c r="C163"/>
  <c r="C164"/>
  <c r="K168"/>
  <c r="K167"/>
  <c r="C167"/>
  <c r="C169"/>
  <c r="C170"/>
  <c r="K171"/>
  <c r="K170"/>
  <c r="K169"/>
  <c r="C172"/>
  <c r="C173"/>
  <c r="K175"/>
  <c r="C176"/>
  <c r="C180"/>
  <c r="C183"/>
  <c r="C185"/>
  <c r="C191"/>
  <c r="C223"/>
  <c r="K228"/>
  <c r="K227"/>
  <c r="C227"/>
  <c r="C231"/>
  <c r="C232"/>
  <c r="C233"/>
  <c r="C235"/>
  <c r="C243"/>
  <c r="C244"/>
  <c r="K246"/>
  <c r="C249"/>
  <c r="C250"/>
  <c r="C255"/>
  <c r="C256"/>
  <c r="C258"/>
  <c r="C261"/>
  <c r="C263"/>
  <c r="C268"/>
  <c r="C269"/>
  <c r="K274"/>
  <c r="K285"/>
  <c r="K289"/>
  <c r="K297"/>
  <c r="C301"/>
  <c r="C303"/>
  <c r="K305"/>
  <c r="C310"/>
  <c r="C311"/>
  <c r="K314"/>
  <c r="C316"/>
  <c r="K318"/>
  <c r="K322"/>
  <c r="C324"/>
  <c r="K326"/>
  <c r="C327"/>
  <c r="C333"/>
  <c r="C337"/>
  <c r="C340"/>
  <c r="C341"/>
  <c r="C345"/>
  <c r="C346"/>
  <c r="C347"/>
  <c r="C348"/>
  <c r="C350"/>
  <c r="C351"/>
  <c r="C354"/>
  <c r="C357"/>
  <c r="C371"/>
  <c r="C375"/>
  <c r="C377"/>
  <c r="C381"/>
  <c r="C382"/>
  <c r="C386"/>
  <c r="C387"/>
  <c r="K396"/>
  <c r="K395"/>
  <c r="C395"/>
  <c r="K401"/>
  <c r="K409"/>
  <c r="K418"/>
  <c r="K420"/>
  <c r="K422"/>
  <c r="K430"/>
  <c r="K435"/>
  <c r="K437"/>
  <c r="C457"/>
  <c r="C465"/>
  <c r="C466"/>
  <c r="C469"/>
  <c r="C471"/>
  <c r="C472"/>
  <c r="C478"/>
  <c r="C481"/>
  <c r="C482"/>
  <c r="C483"/>
  <c r="C484"/>
  <c r="C485"/>
  <c r="C486"/>
  <c r="C487"/>
  <c r="C488"/>
  <c r="C489"/>
  <c r="C490"/>
  <c r="C491"/>
  <c r="C508"/>
  <c r="K509"/>
  <c r="K508"/>
  <c r="C512"/>
  <c r="C513"/>
  <c r="C515"/>
  <c r="C516"/>
  <c r="C517"/>
  <c r="C518"/>
  <c r="C519"/>
  <c r="K529"/>
  <c r="K533"/>
  <c r="K541"/>
  <c r="C549"/>
  <c r="C550"/>
  <c r="K553"/>
  <c r="C554"/>
  <c r="K557"/>
  <c r="K563"/>
  <c r="K571"/>
  <c r="C580"/>
  <c r="C581"/>
  <c r="C582"/>
  <c r="S601"/>
  <c r="K251"/>
  <c r="K250"/>
  <c r="K249"/>
  <c r="K24"/>
  <c r="K23"/>
  <c r="K22"/>
  <c r="K21"/>
  <c r="P279"/>
  <c r="P312"/>
  <c r="P280"/>
  <c r="P582"/>
  <c r="P576"/>
  <c r="P77"/>
  <c r="K545"/>
  <c r="K548"/>
  <c r="K534"/>
  <c r="K447"/>
  <c r="K209"/>
  <c r="K206"/>
  <c r="K393"/>
  <c r="K193"/>
  <c r="P456"/>
  <c r="X476"/>
  <c r="X454"/>
  <c r="X478"/>
  <c r="F492"/>
  <c r="P533"/>
  <c r="P540"/>
  <c r="P460"/>
  <c r="P498"/>
  <c r="P506"/>
  <c r="P527"/>
  <c r="P543"/>
  <c r="F551"/>
  <c r="F555"/>
  <c r="X452"/>
  <c r="X459"/>
  <c r="P463"/>
  <c r="X493"/>
  <c r="P530"/>
  <c r="P550"/>
  <c r="P554"/>
  <c r="P562"/>
  <c r="P261"/>
  <c r="X177"/>
  <c r="F177"/>
  <c r="X134"/>
  <c r="F134"/>
  <c r="P159"/>
  <c r="AB335"/>
  <c r="AH245"/>
  <c r="AG245"/>
  <c r="AG7"/>
  <c r="H307"/>
  <c r="AB200"/>
  <c r="AB217"/>
  <c r="AB299"/>
  <c r="AB298"/>
  <c r="AH60"/>
  <c r="H267"/>
  <c r="AG388"/>
  <c r="AG387"/>
  <c r="AG357"/>
  <c r="AH357"/>
  <c r="AG354"/>
  <c r="AG350"/>
  <c r="AH350"/>
  <c r="AG158"/>
  <c r="AH158"/>
  <c r="AH154"/>
  <c r="AG150"/>
  <c r="AG146"/>
  <c r="AH133"/>
  <c r="AH130"/>
  <c r="AG129"/>
  <c r="AG126"/>
  <c r="AH126"/>
  <c r="AG120"/>
  <c r="AG115"/>
  <c r="AH55"/>
  <c r="AG47"/>
  <c r="AH47"/>
  <c r="AH42"/>
  <c r="AH44"/>
  <c r="AG38"/>
  <c r="AH34"/>
  <c r="AK18"/>
  <c r="J261"/>
  <c r="H261"/>
  <c r="AG346"/>
  <c r="AG347"/>
  <c r="AG113"/>
  <c r="AH113"/>
  <c r="AG105"/>
  <c r="AH105"/>
  <c r="AG101"/>
  <c r="AH101"/>
  <c r="AH94"/>
  <c r="AG81"/>
  <c r="AH74"/>
  <c r="AG31"/>
  <c r="AH31"/>
  <c r="AH28"/>
  <c r="AG22"/>
  <c r="AH18"/>
  <c r="AH17"/>
  <c r="AG18"/>
  <c r="AG14"/>
  <c r="AG9"/>
  <c r="AH9"/>
  <c r="AG152"/>
  <c r="AG40"/>
  <c r="AG423"/>
  <c r="J333"/>
  <c r="L334"/>
  <c r="AG434"/>
  <c r="AG427"/>
  <c r="AG418"/>
  <c r="AG411"/>
  <c r="AG422"/>
  <c r="AB293"/>
  <c r="AG292"/>
  <c r="AG211"/>
  <c r="AJ327"/>
  <c r="AJ299"/>
  <c r="AG274"/>
  <c r="AF121"/>
  <c r="AF120"/>
  <c r="AF119"/>
  <c r="AF118"/>
  <c r="AF117"/>
  <c r="AF116"/>
  <c r="AF115"/>
  <c r="AF114"/>
  <c r="AF113"/>
  <c r="AF112"/>
  <c r="AF111"/>
  <c r="AF110"/>
  <c r="AF109"/>
  <c r="AF108"/>
  <c r="AF107"/>
  <c r="AF106"/>
  <c r="AF105"/>
  <c r="AF104"/>
  <c r="AF103"/>
  <c r="AF102"/>
  <c r="AF101"/>
  <c r="AF100"/>
  <c r="AF99"/>
  <c r="AF98"/>
  <c r="AF97"/>
  <c r="AF96"/>
  <c r="AF95"/>
  <c r="AF94"/>
  <c r="AF93"/>
  <c r="AF92"/>
  <c r="AF91"/>
  <c r="AF90"/>
  <c r="AJ81"/>
  <c r="AJ71"/>
  <c r="AJ49"/>
  <c r="AG331"/>
  <c r="AG291"/>
  <c r="AG210"/>
  <c r="AF145"/>
  <c r="AF144"/>
  <c r="AF143"/>
  <c r="AF142"/>
  <c r="AF141"/>
  <c r="AF140"/>
  <c r="AF139"/>
  <c r="AF138"/>
  <c r="AF137"/>
  <c r="AF136"/>
  <c r="AF135"/>
  <c r="AF134"/>
  <c r="AF133"/>
  <c r="AF132"/>
  <c r="AF131"/>
  <c r="AF130"/>
  <c r="AF129"/>
  <c r="AF128"/>
  <c r="AF127"/>
  <c r="AF126"/>
  <c r="AF125"/>
  <c r="AF124"/>
  <c r="AF123"/>
  <c r="AF122"/>
  <c r="AF59"/>
  <c r="AF58"/>
  <c r="AF57"/>
  <c r="AF56"/>
  <c r="AF55"/>
  <c r="AF54"/>
  <c r="AF53"/>
  <c r="AF52"/>
  <c r="AF51"/>
  <c r="AF50"/>
  <c r="AF49"/>
  <c r="AF48"/>
  <c r="AF47"/>
  <c r="AF46"/>
  <c r="AF45"/>
  <c r="AF467"/>
  <c r="K388"/>
  <c r="K387"/>
  <c r="K386"/>
  <c r="K364"/>
  <c r="K222"/>
  <c r="K63"/>
  <c r="L236"/>
  <c r="AL18"/>
  <c r="K480"/>
  <c r="L309"/>
  <c r="AG305"/>
  <c r="AG178"/>
  <c r="AG175"/>
  <c r="AG341"/>
  <c r="AG260"/>
  <c r="AG205"/>
  <c r="AG314"/>
  <c r="AG313"/>
  <c r="AJ296"/>
  <c r="AJ406"/>
  <c r="AJ310"/>
  <c r="P505"/>
  <c r="P544"/>
  <c r="P564"/>
  <c r="P567"/>
  <c r="P580"/>
  <c r="P520"/>
  <c r="P523"/>
  <c r="AI34"/>
  <c r="AL35"/>
  <c r="AI61"/>
  <c r="AK62"/>
  <c r="AI26"/>
  <c r="AI27"/>
  <c r="AL27"/>
  <c r="AL26"/>
  <c r="AL34"/>
  <c r="AK433"/>
  <c r="AJ433"/>
  <c r="AJ336"/>
  <c r="AK336"/>
  <c r="AL337"/>
  <c r="AJ277"/>
  <c r="AL276"/>
  <c r="AJ258"/>
  <c r="AJ259"/>
  <c r="AK258"/>
  <c r="AK213"/>
  <c r="AL214"/>
  <c r="AL343"/>
  <c r="AJ343"/>
  <c r="AJ344"/>
  <c r="AK291"/>
  <c r="AK209"/>
  <c r="AK382"/>
  <c r="AL382"/>
  <c r="AJ382"/>
  <c r="AL275"/>
  <c r="AK275"/>
  <c r="AL257"/>
  <c r="AJ257"/>
  <c r="AJ435"/>
  <c r="AK435"/>
  <c r="AK169"/>
  <c r="AL422"/>
  <c r="AK421"/>
  <c r="AJ421"/>
  <c r="AK376"/>
  <c r="AJ377"/>
  <c r="AJ376"/>
  <c r="AK304"/>
  <c r="AL304"/>
  <c r="AJ304"/>
  <c r="AJ290"/>
  <c r="AL290"/>
  <c r="AK262"/>
  <c r="AL263"/>
  <c r="AJ262"/>
  <c r="AK225"/>
  <c r="AL297"/>
  <c r="AK298"/>
  <c r="AK406"/>
  <c r="AL377"/>
  <c r="AK413"/>
  <c r="AJ298"/>
  <c r="AJ441"/>
  <c r="AL366"/>
  <c r="AK273"/>
  <c r="AK434"/>
  <c r="AK190"/>
  <c r="AI449"/>
  <c r="AK449"/>
  <c r="AL299"/>
  <c r="AK295"/>
  <c r="AK337"/>
  <c r="AK277"/>
  <c r="AK327"/>
  <c r="AJ231"/>
  <c r="AJ273"/>
  <c r="AJ297"/>
  <c r="AL373"/>
  <c r="AL296"/>
  <c r="AK419"/>
  <c r="T210"/>
  <c r="T229"/>
  <c r="J463"/>
  <c r="L463"/>
  <c r="L578"/>
  <c r="Z451"/>
  <c r="Z452"/>
  <c r="Z434"/>
  <c r="AB434"/>
  <c r="AK136"/>
  <c r="AL135"/>
  <c r="AJ135"/>
  <c r="AK135"/>
  <c r="AL136"/>
  <c r="Z392"/>
  <c r="AB392"/>
  <c r="Z423"/>
  <c r="Z415"/>
  <c r="AB416"/>
  <c r="Z411"/>
  <c r="AB412"/>
  <c r="Z407"/>
  <c r="AB408"/>
  <c r="Z399"/>
  <c r="Z333"/>
  <c r="AB334"/>
  <c r="Z237"/>
  <c r="AB238"/>
  <c r="J190"/>
  <c r="J191"/>
  <c r="AB9"/>
  <c r="Z10"/>
  <c r="Z11"/>
  <c r="Z12"/>
  <c r="J34"/>
  <c r="L33"/>
  <c r="J327"/>
  <c r="H326"/>
  <c r="L280"/>
  <c r="H279"/>
  <c r="L279"/>
  <c r="H270"/>
  <c r="L271"/>
  <c r="H215"/>
  <c r="L215"/>
  <c r="L208"/>
  <c r="L207"/>
  <c r="H207"/>
  <c r="AD582"/>
  <c r="AS582"/>
  <c r="R187"/>
  <c r="T187"/>
  <c r="Z289"/>
  <c r="AB290"/>
  <c r="Z285"/>
  <c r="AB286"/>
  <c r="Z277"/>
  <c r="AB278"/>
  <c r="Z273"/>
  <c r="Z272"/>
  <c r="AB273"/>
  <c r="Z257"/>
  <c r="AB257"/>
  <c r="Z79"/>
  <c r="Z80"/>
  <c r="AB80"/>
  <c r="Z32"/>
  <c r="AB32"/>
  <c r="Z28"/>
  <c r="Z29"/>
  <c r="Z20"/>
  <c r="Z21"/>
  <c r="R81"/>
  <c r="AI139"/>
  <c r="AI138"/>
  <c r="AK139"/>
  <c r="AK64"/>
  <c r="AK40"/>
  <c r="AK39"/>
  <c r="AL40"/>
  <c r="AK32"/>
  <c r="AK33"/>
  <c r="AL32"/>
  <c r="AL33"/>
  <c r="AJ24"/>
  <c r="AJ23"/>
  <c r="AJ22"/>
  <c r="AJ21"/>
  <c r="AK24"/>
  <c r="AI20"/>
  <c r="AK21"/>
  <c r="AL21"/>
  <c r="AK15"/>
  <c r="AL16"/>
  <c r="AL10"/>
  <c r="AK10"/>
  <c r="AG435"/>
  <c r="AH435"/>
  <c r="AH399"/>
  <c r="AH400"/>
  <c r="AG400"/>
  <c r="AH383"/>
  <c r="AG383"/>
  <c r="AH384"/>
  <c r="AG384"/>
  <c r="AH379"/>
  <c r="AG379"/>
  <c r="AG371"/>
  <c r="AG367"/>
  <c r="AH367"/>
  <c r="AG368"/>
  <c r="AH368"/>
  <c r="AG359"/>
  <c r="AH360"/>
  <c r="AH343"/>
  <c r="AH344"/>
  <c r="AH323"/>
  <c r="AH324"/>
  <c r="AH320"/>
  <c r="AH319"/>
  <c r="AH295"/>
  <c r="AH296"/>
  <c r="AG295"/>
  <c r="AH267"/>
  <c r="AH268"/>
  <c r="AH264"/>
  <c r="AG263"/>
  <c r="AH263"/>
  <c r="AH256"/>
  <c r="AH255"/>
  <c r="AG255"/>
  <c r="AG243"/>
  <c r="AG244"/>
  <c r="AH244"/>
  <c r="AH243"/>
  <c r="AH239"/>
  <c r="AH240"/>
  <c r="AG240"/>
  <c r="AG207"/>
  <c r="AH207"/>
  <c r="AH208"/>
  <c r="AH199"/>
  <c r="AH200"/>
  <c r="AH191"/>
  <c r="AG192"/>
  <c r="AH192"/>
  <c r="AH188"/>
  <c r="AG188"/>
  <c r="AH187"/>
  <c r="AG179"/>
  <c r="AH179"/>
  <c r="AH180"/>
  <c r="AH172"/>
  <c r="AH171"/>
  <c r="AG171"/>
  <c r="AG163"/>
  <c r="AH164"/>
  <c r="AG164"/>
  <c r="AH163"/>
  <c r="AH147"/>
  <c r="AG147"/>
  <c r="AG139"/>
  <c r="AH139"/>
  <c r="AH140"/>
  <c r="AH135"/>
  <c r="AG135"/>
  <c r="AG123"/>
  <c r="AH123"/>
  <c r="AH124"/>
  <c r="AH71"/>
  <c r="AG72"/>
  <c r="AG71"/>
  <c r="AH68"/>
  <c r="AH67"/>
  <c r="AG67"/>
  <c r="AG68"/>
  <c r="AH52"/>
  <c r="AG52"/>
  <c r="AG51"/>
  <c r="AH51"/>
  <c r="AH35"/>
  <c r="AG36"/>
  <c r="AH36"/>
  <c r="AG35"/>
  <c r="AH12"/>
  <c r="AH11"/>
  <c r="AH13"/>
  <c r="AH14"/>
  <c r="AH15"/>
  <c r="AH16"/>
  <c r="AH21"/>
  <c r="AH22"/>
  <c r="AH23"/>
  <c r="AH24"/>
  <c r="AH25"/>
  <c r="AH26"/>
  <c r="AH29"/>
  <c r="AH30"/>
  <c r="AH33"/>
  <c r="AH38"/>
  <c r="AH39"/>
  <c r="AH40"/>
  <c r="AH41"/>
  <c r="AH43"/>
  <c r="AH45"/>
  <c r="AH46"/>
  <c r="AH48"/>
  <c r="AH49"/>
  <c r="AH50"/>
  <c r="AH53"/>
  <c r="AH54"/>
  <c r="AH56"/>
  <c r="AH57"/>
  <c r="AH58"/>
  <c r="AH61"/>
  <c r="AH62"/>
  <c r="AH63"/>
  <c r="AH64"/>
  <c r="AH65"/>
  <c r="AH69"/>
  <c r="AH70"/>
  <c r="AH72"/>
  <c r="AH73"/>
  <c r="AH77"/>
  <c r="AH78"/>
  <c r="AH79"/>
  <c r="AH80"/>
  <c r="AH82"/>
  <c r="AH84"/>
  <c r="AH86"/>
  <c r="AH89"/>
  <c r="AH91"/>
  <c r="AH92"/>
  <c r="AH93"/>
  <c r="AH95"/>
  <c r="AH96"/>
  <c r="AH97"/>
  <c r="AH98"/>
  <c r="AH100"/>
  <c r="AH102"/>
  <c r="AH103"/>
  <c r="AH104"/>
  <c r="AH106"/>
  <c r="AH108"/>
  <c r="AH109"/>
  <c r="AH110"/>
  <c r="AH111"/>
  <c r="AH112"/>
  <c r="AH114"/>
  <c r="AH116"/>
  <c r="AH117"/>
  <c r="AH118"/>
  <c r="AH119"/>
  <c r="AH120"/>
  <c r="AH121"/>
  <c r="AH122"/>
  <c r="AH125"/>
  <c r="AH128"/>
  <c r="AH129"/>
  <c r="AH134"/>
  <c r="AH136"/>
  <c r="AH137"/>
  <c r="AH138"/>
  <c r="AH141"/>
  <c r="AH142"/>
  <c r="AH145"/>
  <c r="AH146"/>
  <c r="AH148"/>
  <c r="AH149"/>
  <c r="AH150"/>
  <c r="AH151"/>
  <c r="AH153"/>
  <c r="AH155"/>
  <c r="AH156"/>
  <c r="AH159"/>
  <c r="AH160"/>
  <c r="AH161"/>
  <c r="AH162"/>
  <c r="AH165"/>
  <c r="AH596"/>
  <c r="AG11"/>
  <c r="AJ347"/>
  <c r="AK347"/>
  <c r="AL348"/>
  <c r="AK161"/>
  <c r="AK160"/>
  <c r="AJ160"/>
  <c r="AL161"/>
  <c r="AL162"/>
  <c r="J79"/>
  <c r="J69"/>
  <c r="L69"/>
  <c r="L68"/>
  <c r="L63"/>
  <c r="J61"/>
  <c r="L61"/>
  <c r="L60"/>
  <c r="L313"/>
  <c r="H313"/>
  <c r="L294"/>
  <c r="H294"/>
  <c r="H278"/>
  <c r="L278"/>
  <c r="L246"/>
  <c r="H245"/>
  <c r="L214"/>
  <c r="H214"/>
  <c r="H198"/>
  <c r="L198"/>
  <c r="R404"/>
  <c r="K577"/>
  <c r="K578"/>
  <c r="Z269"/>
  <c r="H226"/>
  <c r="H552"/>
  <c r="Z317"/>
  <c r="AB317"/>
  <c r="H472"/>
  <c r="H468"/>
  <c r="Z302"/>
  <c r="Z303"/>
  <c r="AB303"/>
  <c r="Z172"/>
  <c r="AB172"/>
  <c r="Z72"/>
  <c r="Z73"/>
  <c r="AB73"/>
  <c r="AG355"/>
  <c r="AH355"/>
  <c r="AH356"/>
  <c r="AG159"/>
  <c r="AG91"/>
  <c r="AG15"/>
  <c r="AG335"/>
  <c r="AH335"/>
  <c r="AH272"/>
  <c r="AG203"/>
  <c r="AH203"/>
  <c r="AG483"/>
  <c r="AH483"/>
  <c r="AJ444"/>
  <c r="AK444"/>
  <c r="AJ339"/>
  <c r="AK340"/>
  <c r="AJ317"/>
  <c r="AK317"/>
  <c r="AK265"/>
  <c r="AK264"/>
  <c r="AL264"/>
  <c r="AJ264"/>
  <c r="AK256"/>
  <c r="AJ256"/>
  <c r="AJ244"/>
  <c r="AK184"/>
  <c r="AH506"/>
  <c r="AH436"/>
  <c r="J378"/>
  <c r="H378"/>
  <c r="H206"/>
  <c r="H500"/>
  <c r="J410"/>
  <c r="H410"/>
  <c r="J406"/>
  <c r="H406"/>
  <c r="J402"/>
  <c r="H402"/>
  <c r="K402"/>
  <c r="J398"/>
  <c r="H398"/>
  <c r="K398"/>
  <c r="J364"/>
  <c r="H364"/>
  <c r="J339"/>
  <c r="H339"/>
  <c r="K339"/>
  <c r="H322"/>
  <c r="L322"/>
  <c r="K190"/>
  <c r="J187"/>
  <c r="K187"/>
  <c r="Z495"/>
  <c r="Z326"/>
  <c r="AB326"/>
  <c r="Z181"/>
  <c r="R193"/>
  <c r="R203"/>
  <c r="R397"/>
  <c r="T398"/>
  <c r="R522"/>
  <c r="R560"/>
  <c r="T560"/>
  <c r="P464"/>
  <c r="X464"/>
  <c r="P479"/>
  <c r="F479"/>
  <c r="P531"/>
  <c r="P559"/>
  <c r="P563"/>
  <c r="P399"/>
  <c r="P180"/>
  <c r="P369"/>
  <c r="P216"/>
  <c r="P327"/>
  <c r="P381"/>
  <c r="P258"/>
  <c r="R245"/>
  <c r="R313"/>
  <c r="T313"/>
  <c r="P333"/>
  <c r="P371"/>
  <c r="R260"/>
  <c r="R261"/>
  <c r="R410"/>
  <c r="T410"/>
  <c r="R422"/>
  <c r="P430"/>
  <c r="P432"/>
  <c r="R530"/>
  <c r="P443"/>
  <c r="AI451"/>
  <c r="AI397"/>
  <c r="AK393"/>
  <c r="AJ394"/>
  <c r="AI390"/>
  <c r="AI387"/>
  <c r="AI383"/>
  <c r="AI369"/>
  <c r="AI362"/>
  <c r="Z395"/>
  <c r="AB395"/>
  <c r="Z492"/>
  <c r="AJ410"/>
  <c r="AJ245"/>
  <c r="K427"/>
  <c r="K177"/>
  <c r="K176"/>
  <c r="K204"/>
  <c r="AJ393"/>
  <c r="AG220"/>
  <c r="AG198"/>
  <c r="AG432"/>
  <c r="K254"/>
  <c r="K565"/>
  <c r="K501"/>
  <c r="K448"/>
  <c r="K383"/>
  <c r="K382"/>
  <c r="K381"/>
  <c r="K373"/>
  <c r="K365"/>
  <c r="K294"/>
  <c r="K278"/>
  <c r="K229"/>
  <c r="K178"/>
  <c r="K77"/>
  <c r="K76"/>
  <c r="K45"/>
  <c r="K44"/>
  <c r="K43"/>
  <c r="K42"/>
  <c r="K41"/>
  <c r="K40"/>
  <c r="K18"/>
  <c r="K17"/>
  <c r="K16"/>
  <c r="K15"/>
  <c r="K14"/>
  <c r="AH496"/>
  <c r="L306"/>
  <c r="L318"/>
  <c r="L240"/>
  <c r="AB72"/>
  <c r="J316"/>
  <c r="H316"/>
  <c r="H283"/>
  <c r="AK25"/>
  <c r="AL25"/>
  <c r="AL442"/>
  <c r="AL50"/>
  <c r="AH316"/>
  <c r="AH364"/>
  <c r="AH420"/>
  <c r="AH466"/>
  <c r="AL265"/>
  <c r="AH469"/>
  <c r="J247"/>
  <c r="J369"/>
  <c r="J370"/>
  <c r="L370"/>
  <c r="H366"/>
  <c r="AB296"/>
  <c r="Z330"/>
  <c r="AB331"/>
  <c r="AG465"/>
  <c r="AH279"/>
  <c r="AK410"/>
  <c r="AG484"/>
  <c r="AK441"/>
  <c r="Z160"/>
  <c r="Z161"/>
  <c r="Z162"/>
  <c r="AB162"/>
  <c r="AG232"/>
  <c r="AG136"/>
  <c r="AG131"/>
  <c r="AG132"/>
  <c r="AG104"/>
  <c r="AG430"/>
  <c r="AG197"/>
  <c r="AF487"/>
  <c r="AF482"/>
  <c r="AG482"/>
  <c r="AK49"/>
  <c r="AL435"/>
  <c r="AL433"/>
  <c r="AJ415"/>
  <c r="AK415"/>
  <c r="AK385"/>
  <c r="AJ384"/>
  <c r="AK348"/>
  <c r="AL344"/>
  <c r="AK343"/>
  <c r="AK338"/>
  <c r="AJ309"/>
  <c r="AL291"/>
  <c r="AK292"/>
  <c r="AK276"/>
  <c r="AJ276"/>
  <c r="AK259"/>
  <c r="AL259"/>
  <c r="AJ214"/>
  <c r="AK214"/>
  <c r="AI207"/>
  <c r="AL209"/>
  <c r="AK170"/>
  <c r="AL170"/>
  <c r="H321"/>
  <c r="H247"/>
  <c r="AG248"/>
  <c r="AH247"/>
  <c r="AG212"/>
  <c r="Z63"/>
  <c r="AB63"/>
  <c r="J429"/>
  <c r="L430"/>
  <c r="J417"/>
  <c r="L417"/>
  <c r="J409"/>
  <c r="L410"/>
  <c r="J401"/>
  <c r="H401"/>
  <c r="K394"/>
  <c r="J384"/>
  <c r="H384"/>
  <c r="J373"/>
  <c r="H373"/>
  <c r="J335"/>
  <c r="K335"/>
  <c r="L229"/>
  <c r="L219"/>
  <c r="Z386"/>
  <c r="Z201"/>
  <c r="AB201"/>
  <c r="AB196"/>
  <c r="AB195"/>
  <c r="Z190"/>
  <c r="H555"/>
  <c r="H546"/>
  <c r="H542"/>
  <c r="R296"/>
  <c r="T296"/>
  <c r="R304"/>
  <c r="T305"/>
  <c r="AI99"/>
  <c r="AI98"/>
  <c r="AL99"/>
  <c r="X479"/>
  <c r="P147"/>
  <c r="P461"/>
  <c r="P494"/>
  <c r="X494"/>
  <c r="P553"/>
  <c r="P185"/>
  <c r="P425"/>
  <c r="P224"/>
  <c r="P276"/>
  <c r="P336"/>
  <c r="P400"/>
  <c r="P231"/>
  <c r="P357"/>
  <c r="R246"/>
  <c r="P249"/>
  <c r="P301"/>
  <c r="P341"/>
  <c r="R531"/>
  <c r="Z329"/>
  <c r="AB309"/>
  <c r="Z245"/>
  <c r="AB246"/>
  <c r="Z205"/>
  <c r="AB205"/>
  <c r="Z68"/>
  <c r="AB68"/>
  <c r="AI417"/>
  <c r="AJ417"/>
  <c r="AI407"/>
  <c r="AI404"/>
  <c r="AI400"/>
  <c r="AI401"/>
  <c r="AJ401"/>
  <c r="AI321"/>
  <c r="AK322"/>
  <c r="AI314"/>
  <c r="AI311"/>
  <c r="AI307"/>
  <c r="AJ308"/>
  <c r="AI293"/>
  <c r="AI286"/>
  <c r="AI240"/>
  <c r="AJ241"/>
  <c r="AI232"/>
  <c r="AJ233"/>
  <c r="AI227"/>
  <c r="AI223"/>
  <c r="AJ224"/>
  <c r="AI219"/>
  <c r="AI215"/>
  <c r="AI211"/>
  <c r="R207"/>
  <c r="AI203"/>
  <c r="AI204"/>
  <c r="AJ204"/>
  <c r="P203"/>
  <c r="AI199"/>
  <c r="AI195"/>
  <c r="AI191"/>
  <c r="AL193"/>
  <c r="AI187"/>
  <c r="AI179"/>
  <c r="AJ180"/>
  <c r="AI175"/>
  <c r="AI171"/>
  <c r="AK172"/>
  <c r="AI167"/>
  <c r="AI163"/>
  <c r="AI154"/>
  <c r="AI146"/>
  <c r="AI74"/>
  <c r="AL68"/>
  <c r="AJ68"/>
  <c r="AI28"/>
  <c r="AG431"/>
  <c r="AH419"/>
  <c r="AG415"/>
  <c r="AH415"/>
  <c r="AG375"/>
  <c r="AH348"/>
  <c r="AG308"/>
  <c r="AH307"/>
  <c r="AG307"/>
  <c r="AH291"/>
  <c r="AG235"/>
  <c r="AH236"/>
  <c r="AH227"/>
  <c r="AH183"/>
  <c r="AH175"/>
  <c r="AG155"/>
  <c r="AG55"/>
  <c r="AJ351"/>
  <c r="AK351"/>
  <c r="AK77"/>
  <c r="AI75"/>
  <c r="AL76"/>
  <c r="Z473"/>
  <c r="Z494"/>
  <c r="Z509"/>
  <c r="X509"/>
  <c r="AK34"/>
  <c r="AJ193"/>
  <c r="AJ209"/>
  <c r="AJ225"/>
  <c r="AJ378"/>
  <c r="AJ275"/>
  <c r="AJ282"/>
  <c r="AJ366"/>
  <c r="AJ416"/>
  <c r="AJ289"/>
  <c r="AG390"/>
  <c r="K556"/>
  <c r="K426"/>
  <c r="K397"/>
  <c r="K507"/>
  <c r="AF483"/>
  <c r="AJ357"/>
  <c r="AG216"/>
  <c r="AG398"/>
  <c r="AJ340"/>
  <c r="AJ77"/>
  <c r="AJ76"/>
  <c r="AG403"/>
  <c r="AG84"/>
  <c r="AG414"/>
  <c r="AG27"/>
  <c r="AG75"/>
  <c r="AG100"/>
  <c r="AG60"/>
  <c r="AG32"/>
  <c r="K419"/>
  <c r="K253"/>
  <c r="K290"/>
  <c r="K384"/>
  <c r="K291"/>
  <c r="K81"/>
  <c r="K80"/>
  <c r="K79"/>
  <c r="K552"/>
  <c r="K547"/>
  <c r="K539"/>
  <c r="K535"/>
  <c r="K528"/>
  <c r="K511"/>
  <c r="K443"/>
  <c r="K425"/>
  <c r="K385"/>
  <c r="K372"/>
  <c r="K371"/>
  <c r="K189"/>
  <c r="K32"/>
  <c r="AI13"/>
  <c r="AL15"/>
  <c r="AL449"/>
  <c r="L290"/>
  <c r="AK76"/>
  <c r="AL137"/>
  <c r="AK96"/>
  <c r="H286"/>
  <c r="H297"/>
  <c r="H195"/>
  <c r="H218"/>
  <c r="AL277"/>
  <c r="AL341"/>
  <c r="AI176"/>
  <c r="AL178"/>
  <c r="AL312"/>
  <c r="AL340"/>
  <c r="AL54"/>
  <c r="AL224"/>
  <c r="AH212"/>
  <c r="AH232"/>
  <c r="AH260"/>
  <c r="AH280"/>
  <c r="AH300"/>
  <c r="AH404"/>
  <c r="AH392"/>
  <c r="AH487"/>
  <c r="AH382"/>
  <c r="AL338"/>
  <c r="AL378"/>
  <c r="AH464"/>
  <c r="AH465"/>
  <c r="J396"/>
  <c r="H396"/>
  <c r="L182"/>
  <c r="J367"/>
  <c r="H367"/>
  <c r="J390"/>
  <c r="H390"/>
  <c r="J414"/>
  <c r="H414"/>
  <c r="J413"/>
  <c r="L414"/>
  <c r="J372"/>
  <c r="H372"/>
  <c r="AB187"/>
  <c r="Z33"/>
  <c r="AB33"/>
  <c r="Z193"/>
  <c r="AB193"/>
  <c r="Z221"/>
  <c r="Z305"/>
  <c r="AB306"/>
  <c r="Z60"/>
  <c r="Z223"/>
  <c r="AB224"/>
  <c r="Z376"/>
  <c r="Z377"/>
  <c r="AB377"/>
  <c r="AG33"/>
  <c r="AK67"/>
  <c r="AK244"/>
  <c r="AK309"/>
  <c r="AK177"/>
  <c r="AG459"/>
  <c r="AG99"/>
  <c r="AG119"/>
  <c r="AH195"/>
  <c r="AH219"/>
  <c r="AG311"/>
  <c r="AH391"/>
  <c r="AH423"/>
  <c r="AL225"/>
  <c r="AK339"/>
  <c r="AK257"/>
  <c r="AK414"/>
  <c r="AG464"/>
  <c r="AK153"/>
  <c r="AK263"/>
  <c r="AK445"/>
  <c r="H470"/>
  <c r="H466"/>
  <c r="Z262"/>
  <c r="AB79"/>
  <c r="Z45"/>
  <c r="Z46"/>
  <c r="Z34"/>
  <c r="AB34"/>
  <c r="AG108"/>
  <c r="AG28"/>
  <c r="K594"/>
  <c r="AG372"/>
  <c r="AH372"/>
  <c r="AG276"/>
  <c r="AG455"/>
  <c r="AH455"/>
  <c r="AH456"/>
  <c r="AJ442"/>
  <c r="AK443"/>
  <c r="AK432"/>
  <c r="AL420"/>
  <c r="AL414"/>
  <c r="AK342"/>
  <c r="AK290"/>
  <c r="AK274"/>
  <c r="AK233"/>
  <c r="AL229"/>
  <c r="AL230"/>
  <c r="AL213"/>
  <c r="AJ213"/>
  <c r="H332"/>
  <c r="H273"/>
  <c r="H253"/>
  <c r="L32"/>
  <c r="H498"/>
  <c r="K441"/>
  <c r="J420"/>
  <c r="H420"/>
  <c r="K221"/>
  <c r="L188"/>
  <c r="Z266"/>
  <c r="AB266"/>
  <c r="H575"/>
  <c r="R221"/>
  <c r="R291"/>
  <c r="T292"/>
  <c r="R429"/>
  <c r="T429"/>
  <c r="R529"/>
  <c r="P134"/>
  <c r="X186"/>
  <c r="F186"/>
  <c r="P451"/>
  <c r="P375"/>
  <c r="P319"/>
  <c r="R168"/>
  <c r="R169"/>
  <c r="P174"/>
  <c r="P427"/>
  <c r="P378"/>
  <c r="P243"/>
  <c r="R378"/>
  <c r="P74"/>
  <c r="P102"/>
  <c r="P349"/>
  <c r="P346"/>
  <c r="AL19"/>
  <c r="R568"/>
  <c r="T568"/>
  <c r="R477"/>
  <c r="R478"/>
  <c r="T478"/>
  <c r="AG472"/>
  <c r="AH472"/>
  <c r="AG485"/>
  <c r="AF485"/>
  <c r="AK372"/>
  <c r="AK27"/>
  <c r="AI97"/>
  <c r="AK97"/>
  <c r="J342"/>
  <c r="H342"/>
  <c r="AJ185"/>
  <c r="AJ229"/>
  <c r="AJ338"/>
  <c r="AJ263"/>
  <c r="AJ274"/>
  <c r="AJ414"/>
  <c r="AJ448"/>
  <c r="AJ265"/>
  <c r="AG336"/>
  <c r="K317"/>
  <c r="K316"/>
  <c r="K551"/>
  <c r="K550"/>
  <c r="K549"/>
  <c r="AJ365"/>
  <c r="AJ420"/>
  <c r="AF491"/>
  <c r="AG204"/>
  <c r="AG288"/>
  <c r="AJ184"/>
  <c r="AJ17"/>
  <c r="AJ372"/>
  <c r="AG116"/>
  <c r="AG413"/>
  <c r="AG416"/>
  <c r="AG20"/>
  <c r="AG148"/>
  <c r="AH347"/>
  <c r="AG39"/>
  <c r="AA596"/>
  <c r="K475"/>
  <c r="K413"/>
  <c r="K444"/>
  <c r="K299"/>
  <c r="K166"/>
  <c r="K295"/>
  <c r="K283"/>
  <c r="K275"/>
  <c r="K271"/>
  <c r="K267"/>
  <c r="K259"/>
  <c r="K258"/>
  <c r="K216"/>
  <c r="K196"/>
  <c r="K192"/>
  <c r="K191"/>
  <c r="K188"/>
  <c r="Z27"/>
  <c r="AB27"/>
  <c r="AL78"/>
  <c r="L323"/>
  <c r="L210"/>
  <c r="AK448"/>
  <c r="Z340"/>
  <c r="H222"/>
  <c r="H287"/>
  <c r="H187"/>
  <c r="H165"/>
  <c r="H299"/>
  <c r="H194"/>
  <c r="J329"/>
  <c r="H329"/>
  <c r="AB182"/>
  <c r="F77"/>
  <c r="H327"/>
  <c r="AI79"/>
  <c r="AL80"/>
  <c r="AL421"/>
  <c r="AL70"/>
  <c r="AL186"/>
  <c r="AL231"/>
  <c r="AL292"/>
  <c r="AL342"/>
  <c r="AH176"/>
  <c r="AH196"/>
  <c r="AH308"/>
  <c r="AH328"/>
  <c r="AH352"/>
  <c r="AH376"/>
  <c r="AH408"/>
  <c r="AH482"/>
  <c r="AL69"/>
  <c r="AL233"/>
  <c r="AH488"/>
  <c r="AH460"/>
  <c r="AH373"/>
  <c r="J295"/>
  <c r="J383"/>
  <c r="H383"/>
  <c r="J511"/>
  <c r="J512"/>
  <c r="J394"/>
  <c r="H394"/>
  <c r="L247"/>
  <c r="J426"/>
  <c r="L426"/>
  <c r="J185"/>
  <c r="L185"/>
  <c r="L330"/>
  <c r="H393"/>
  <c r="J421"/>
  <c r="L421"/>
  <c r="J376"/>
  <c r="J377"/>
  <c r="L377"/>
  <c r="H408"/>
  <c r="J422"/>
  <c r="H422"/>
  <c r="AB199"/>
  <c r="Z291"/>
  <c r="Z478"/>
  <c r="AB478"/>
  <c r="Z179"/>
  <c r="Z180"/>
  <c r="AB180"/>
  <c r="AB338"/>
  <c r="Z197"/>
  <c r="AB197"/>
  <c r="Z281"/>
  <c r="AB282"/>
  <c r="Z313"/>
  <c r="AB313"/>
  <c r="Z389"/>
  <c r="AB390"/>
  <c r="AB208"/>
  <c r="Z261"/>
  <c r="AB261"/>
  <c r="AB260"/>
  <c r="AB333"/>
  <c r="AK377"/>
  <c r="AK230"/>
  <c r="AG491"/>
  <c r="AG23"/>
  <c r="AG83"/>
  <c r="AH259"/>
  <c r="AH287"/>
  <c r="AH375"/>
  <c r="AH403"/>
  <c r="AH431"/>
  <c r="AL185"/>
  <c r="AK229"/>
  <c r="AL339"/>
  <c r="AL415"/>
  <c r="AL444"/>
  <c r="AK302"/>
  <c r="AK366"/>
  <c r="AK394"/>
  <c r="AK344"/>
  <c r="AK416"/>
  <c r="L15"/>
  <c r="Z168"/>
  <c r="Z169"/>
  <c r="AB158"/>
  <c r="Z69"/>
  <c r="AG128"/>
  <c r="AG76"/>
  <c r="AA594"/>
  <c r="AH416"/>
  <c r="AG405"/>
  <c r="AH336"/>
  <c r="AH288"/>
  <c r="AG280"/>
  <c r="AG275"/>
  <c r="AH204"/>
  <c r="AF470"/>
  <c r="AG470"/>
  <c r="AF466"/>
  <c r="AG467"/>
  <c r="AH459"/>
  <c r="AH454"/>
  <c r="AI450"/>
  <c r="AL445"/>
  <c r="AJ445"/>
  <c r="AK422"/>
  <c r="AJ422"/>
  <c r="AK357"/>
  <c r="AL352"/>
  <c r="AJ352"/>
  <c r="AK313"/>
  <c r="AL313"/>
  <c r="AJ313"/>
  <c r="AL303"/>
  <c r="AL298"/>
  <c r="AJ294"/>
  <c r="AJ178"/>
  <c r="F609"/>
  <c r="AB272"/>
  <c r="R202"/>
  <c r="T202"/>
  <c r="R272"/>
  <c r="T272"/>
  <c r="R421"/>
  <c r="T421"/>
  <c r="R462"/>
  <c r="R463"/>
  <c r="T463"/>
  <c r="R503"/>
  <c r="R510"/>
  <c r="T511"/>
  <c r="P340"/>
  <c r="P259"/>
  <c r="P263"/>
  <c r="P262"/>
  <c r="P290"/>
  <c r="P281"/>
  <c r="R553"/>
  <c r="R554"/>
  <c r="T554"/>
  <c r="P438"/>
  <c r="R552"/>
  <c r="X447"/>
  <c r="AG499"/>
  <c r="J404"/>
  <c r="H404"/>
  <c r="J225"/>
  <c r="H225"/>
  <c r="K601"/>
  <c r="J166"/>
  <c r="Z231"/>
  <c r="AB231"/>
  <c r="AB188"/>
  <c r="Z166"/>
  <c r="H563"/>
  <c r="H537"/>
  <c r="H520"/>
  <c r="R198"/>
  <c r="T198"/>
  <c r="R225"/>
  <c r="T225"/>
  <c r="R578"/>
  <c r="T578"/>
  <c r="X481"/>
  <c r="P481"/>
  <c r="P495"/>
  <c r="X505"/>
  <c r="P557"/>
  <c r="P206"/>
  <c r="P229"/>
  <c r="P322"/>
  <c r="P376"/>
  <c r="P416"/>
  <c r="R284"/>
  <c r="P152"/>
  <c r="P440"/>
  <c r="AI374"/>
  <c r="AI367"/>
  <c r="AI334"/>
  <c r="AL335"/>
  <c r="AI328"/>
  <c r="AJ329"/>
  <c r="AI324"/>
  <c r="AI320"/>
  <c r="AK310"/>
  <c r="AI285"/>
  <c r="AI278"/>
  <c r="AI260"/>
  <c r="AI253"/>
  <c r="AI247"/>
  <c r="AI246"/>
  <c r="AL247"/>
  <c r="AI239"/>
  <c r="AI234"/>
  <c r="AJ234"/>
  <c r="AE425"/>
  <c r="Z445"/>
  <c r="AB230"/>
  <c r="K293"/>
  <c r="K566"/>
  <c r="K526"/>
  <c r="K522"/>
  <c r="K503"/>
  <c r="K474"/>
  <c r="K450"/>
  <c r="K446"/>
  <c r="K411"/>
  <c r="K407"/>
  <c r="K404"/>
  <c r="K367"/>
  <c r="K363"/>
  <c r="K358"/>
  <c r="K357"/>
  <c r="K354"/>
  <c r="K351"/>
  <c r="K350"/>
  <c r="K348"/>
  <c r="K347"/>
  <c r="K346"/>
  <c r="K345"/>
  <c r="K336"/>
  <c r="K328"/>
  <c r="K327"/>
  <c r="K320"/>
  <c r="K312"/>
  <c r="K311"/>
  <c r="K310"/>
  <c r="K308"/>
  <c r="K260"/>
  <c r="K240"/>
  <c r="K225"/>
  <c r="K210"/>
  <c r="K198"/>
  <c r="K184"/>
  <c r="K183"/>
  <c r="H310"/>
  <c r="H523"/>
  <c r="J412"/>
  <c r="H412"/>
  <c r="Z211"/>
  <c r="Z373"/>
  <c r="AB373"/>
  <c r="Z288"/>
  <c r="AB288"/>
  <c r="AB202"/>
  <c r="Z375"/>
  <c r="AB375"/>
  <c r="J46"/>
  <c r="J41"/>
  <c r="J30"/>
  <c r="AG256"/>
  <c r="AG8"/>
  <c r="AG304"/>
  <c r="AG208"/>
  <c r="AG452"/>
  <c r="AJ161"/>
  <c r="AI151"/>
  <c r="AK152"/>
  <c r="AK68"/>
  <c r="AJ434"/>
  <c r="AK282"/>
  <c r="AL258"/>
  <c r="AJ186"/>
  <c r="AK181"/>
  <c r="AG79"/>
  <c r="H579"/>
  <c r="Z396"/>
  <c r="AB240"/>
  <c r="H566"/>
  <c r="H521"/>
  <c r="R437"/>
  <c r="R580"/>
  <c r="T581"/>
  <c r="P234"/>
  <c r="X463"/>
  <c r="X456"/>
  <c r="X457"/>
  <c r="X460"/>
  <c r="X475"/>
  <c r="P475"/>
  <c r="P579"/>
  <c r="H578"/>
  <c r="P182"/>
  <c r="P309"/>
  <c r="P209"/>
  <c r="P294"/>
  <c r="P80"/>
  <c r="P342"/>
  <c r="R523"/>
  <c r="R579"/>
  <c r="S587"/>
  <c r="P433"/>
  <c r="X72"/>
  <c r="F72"/>
  <c r="P558"/>
  <c r="P452"/>
  <c r="P566"/>
  <c r="P510"/>
  <c r="AI446"/>
  <c r="AI439"/>
  <c r="AK440"/>
  <c r="AI426"/>
  <c r="H531"/>
  <c r="H547"/>
  <c r="H557"/>
  <c r="H380"/>
  <c r="AB305"/>
  <c r="J515"/>
  <c r="L515"/>
  <c r="AB223"/>
  <c r="AG360"/>
  <c r="AG236"/>
  <c r="AG200"/>
  <c r="AG172"/>
  <c r="AJ134"/>
  <c r="AJ78"/>
  <c r="AJ170"/>
  <c r="AG478"/>
  <c r="AT191"/>
  <c r="L82"/>
  <c r="H448"/>
  <c r="J427"/>
  <c r="L428"/>
  <c r="J419"/>
  <c r="H419"/>
  <c r="J407"/>
  <c r="L408"/>
  <c r="J399"/>
  <c r="H399"/>
  <c r="J392"/>
  <c r="L392"/>
  <c r="J385"/>
  <c r="H385"/>
  <c r="J374"/>
  <c r="J363"/>
  <c r="H363"/>
  <c r="H276"/>
  <c r="H236"/>
  <c r="H200"/>
  <c r="P480"/>
  <c r="X480"/>
  <c r="P497"/>
  <c r="X497"/>
  <c r="P524"/>
  <c r="P534"/>
  <c r="P537"/>
  <c r="P541"/>
  <c r="P548"/>
  <c r="P551"/>
  <c r="P561"/>
  <c r="P574"/>
  <c r="P571"/>
  <c r="P581"/>
  <c r="P577"/>
  <c r="P380"/>
  <c r="P522"/>
  <c r="P521"/>
  <c r="P526"/>
  <c r="P529"/>
  <c r="P532"/>
  <c r="P536"/>
  <c r="P542"/>
  <c r="P545"/>
  <c r="P549"/>
  <c r="P552"/>
  <c r="P555"/>
  <c r="P565"/>
  <c r="P569"/>
  <c r="P572"/>
  <c r="P575"/>
  <c r="P578"/>
  <c r="P610"/>
  <c r="AI438"/>
  <c r="AI430"/>
  <c r="AI425"/>
  <c r="R425"/>
  <c r="AI391"/>
  <c r="AK392"/>
  <c r="AI388"/>
  <c r="AI370"/>
  <c r="AK371"/>
  <c r="AI358"/>
  <c r="AK359"/>
  <c r="AI355"/>
  <c r="AI330"/>
  <c r="AK330"/>
  <c r="AI323"/>
  <c r="AI305"/>
  <c r="AI269"/>
  <c r="AI266"/>
  <c r="AI242"/>
  <c r="AK242"/>
  <c r="AI22"/>
  <c r="AK23"/>
  <c r="AH349"/>
  <c r="AH313"/>
  <c r="AH246"/>
  <c r="AG157"/>
  <c r="AG17"/>
  <c r="AG10"/>
  <c r="Z475"/>
  <c r="Z476"/>
  <c r="AB476"/>
  <c r="P462"/>
  <c r="P496"/>
  <c r="X441"/>
  <c r="AI436"/>
  <c r="AK437"/>
  <c r="AI423"/>
  <c r="AI403"/>
  <c r="AI396"/>
  <c r="AI395"/>
  <c r="AJ396"/>
  <c r="AI386"/>
  <c r="AI360"/>
  <c r="AI353"/>
  <c r="AI318"/>
  <c r="AI315"/>
  <c r="AJ316"/>
  <c r="AI283"/>
  <c r="AI280"/>
  <c r="AJ281"/>
  <c r="AI220"/>
  <c r="AI216"/>
  <c r="AL205"/>
  <c r="AI200"/>
  <c r="AJ200"/>
  <c r="AI196"/>
  <c r="AI188"/>
  <c r="AL189"/>
  <c r="Z442"/>
  <c r="Z427"/>
  <c r="P79"/>
  <c r="AI83"/>
  <c r="AI30"/>
  <c r="L570"/>
  <c r="L580"/>
  <c r="L451"/>
  <c r="H480"/>
  <c r="L563"/>
  <c r="T414"/>
  <c r="L495"/>
  <c r="L437"/>
  <c r="L561"/>
  <c r="AB374"/>
  <c r="J464"/>
  <c r="H464"/>
  <c r="H462"/>
  <c r="L480"/>
  <c r="J482"/>
  <c r="J483"/>
  <c r="L536"/>
  <c r="L548"/>
  <c r="L564"/>
  <c r="L418"/>
  <c r="L397"/>
  <c r="L419"/>
  <c r="H561"/>
  <c r="L546"/>
  <c r="L579"/>
  <c r="L527"/>
  <c r="L547"/>
  <c r="L528"/>
  <c r="L500"/>
  <c r="AB391"/>
  <c r="H548"/>
  <c r="L538"/>
  <c r="L510"/>
  <c r="L581"/>
  <c r="L552"/>
  <c r="AB417"/>
  <c r="H311"/>
  <c r="L311"/>
  <c r="J172"/>
  <c r="J173"/>
  <c r="H202"/>
  <c r="L203"/>
  <c r="L235"/>
  <c r="H235"/>
  <c r="H559"/>
  <c r="L559"/>
  <c r="L394"/>
  <c r="L442"/>
  <c r="H224"/>
  <c r="J258"/>
  <c r="L259"/>
  <c r="H257"/>
  <c r="L298"/>
  <c r="H413"/>
  <c r="L413"/>
  <c r="L553"/>
  <c r="L569"/>
  <c r="H569"/>
  <c r="L200"/>
  <c r="L199"/>
  <c r="H320"/>
  <c r="L321"/>
  <c r="L524"/>
  <c r="L540"/>
  <c r="L556"/>
  <c r="H572"/>
  <c r="L572"/>
  <c r="H274"/>
  <c r="L274"/>
  <c r="L530"/>
  <c r="H530"/>
  <c r="AB276"/>
  <c r="AB275"/>
  <c r="AB323"/>
  <c r="Z324"/>
  <c r="AB287"/>
  <c r="L223"/>
  <c r="H223"/>
  <c r="AB274"/>
  <c r="AB236"/>
  <c r="AB235"/>
  <c r="AB370"/>
  <c r="H178"/>
  <c r="L178"/>
  <c r="H275"/>
  <c r="L276"/>
  <c r="H291"/>
  <c r="L291"/>
  <c r="L332"/>
  <c r="H331"/>
  <c r="L539"/>
  <c r="H539"/>
  <c r="L534"/>
  <c r="H534"/>
  <c r="H426"/>
  <c r="H160"/>
  <c r="J161"/>
  <c r="H161"/>
  <c r="H425"/>
  <c r="L425"/>
  <c r="J478"/>
  <c r="L478"/>
  <c r="H477"/>
  <c r="H260"/>
  <c r="L260"/>
  <c r="L312"/>
  <c r="L218"/>
  <c r="H217"/>
  <c r="J371"/>
  <c r="L371"/>
  <c r="H370"/>
  <c r="AB219"/>
  <c r="AB218"/>
  <c r="AB307"/>
  <c r="AB221"/>
  <c r="AB222"/>
  <c r="AB253"/>
  <c r="AB254"/>
  <c r="AB365"/>
  <c r="Z310"/>
  <c r="L206"/>
  <c r="L566"/>
  <c r="L373"/>
  <c r="L537"/>
  <c r="AB175"/>
  <c r="AB203"/>
  <c r="AB279"/>
  <c r="AB436"/>
  <c r="AB206"/>
  <c r="AB294"/>
  <c r="AB297"/>
  <c r="AB318"/>
  <c r="AB237"/>
  <c r="J340"/>
  <c r="L439"/>
  <c r="L535"/>
  <c r="L568"/>
  <c r="L575"/>
  <c r="L389"/>
  <c r="L438"/>
  <c r="L541"/>
  <c r="L444"/>
  <c r="AB239"/>
  <c r="AB315"/>
  <c r="AB399"/>
  <c r="AB506"/>
  <c r="AB419"/>
  <c r="AB398"/>
  <c r="AB422"/>
  <c r="J183"/>
  <c r="H553"/>
  <c r="H564"/>
  <c r="H574"/>
  <c r="L542"/>
  <c r="L526"/>
  <c r="AB443"/>
  <c r="H376"/>
  <c r="L507"/>
  <c r="L531"/>
  <c r="L494"/>
  <c r="L562"/>
  <c r="L450"/>
  <c r="L529"/>
  <c r="L544"/>
  <c r="L576"/>
  <c r="L474"/>
  <c r="AB378"/>
  <c r="AB410"/>
  <c r="AB376"/>
  <c r="AB404"/>
  <c r="Z368"/>
  <c r="AB368"/>
  <c r="T413"/>
  <c r="T534"/>
  <c r="AB432"/>
  <c r="AB366"/>
  <c r="AB401"/>
  <c r="AB430"/>
  <c r="Z483"/>
  <c r="AB483"/>
  <c r="H377"/>
  <c r="L443"/>
  <c r="AB418"/>
  <c r="H527"/>
  <c r="H540"/>
  <c r="H451"/>
  <c r="L366"/>
  <c r="L446"/>
  <c r="L496"/>
  <c r="AB385"/>
  <c r="AB451"/>
  <c r="H528"/>
  <c r="H452"/>
  <c r="L522"/>
  <c r="L532"/>
  <c r="J453"/>
  <c r="L499"/>
  <c r="H562"/>
  <c r="H544"/>
  <c r="H541"/>
  <c r="H567"/>
  <c r="H580"/>
  <c r="L508"/>
  <c r="L402"/>
  <c r="L401"/>
  <c r="L560"/>
  <c r="L525"/>
  <c r="Z379"/>
  <c r="AB379"/>
  <c r="L533"/>
  <c r="AB389"/>
  <c r="L509"/>
  <c r="L567"/>
  <c r="L573"/>
  <c r="L558"/>
  <c r="L577"/>
  <c r="J381"/>
  <c r="H381"/>
  <c r="AB435"/>
  <c r="H549"/>
  <c r="AB505"/>
  <c r="J368"/>
  <c r="H368"/>
  <c r="AB400"/>
  <c r="L364"/>
  <c r="H495"/>
  <c r="H479"/>
  <c r="H474"/>
  <c r="L545"/>
  <c r="J550"/>
  <c r="H550"/>
  <c r="L521"/>
  <c r="L565"/>
  <c r="L571"/>
  <c r="AB420"/>
  <c r="AB405"/>
  <c r="J554"/>
  <c r="H554"/>
  <c r="AK35"/>
  <c r="AL37"/>
  <c r="AL36"/>
  <c r="L333"/>
  <c r="AB371"/>
  <c r="AB372"/>
  <c r="K520"/>
  <c r="K519"/>
  <c r="K518"/>
  <c r="K517"/>
  <c r="K516"/>
  <c r="K515"/>
  <c r="AG111"/>
  <c r="AK98"/>
  <c r="H269"/>
  <c r="L270"/>
  <c r="L161"/>
  <c r="L268"/>
  <c r="H268"/>
  <c r="K462"/>
  <c r="K473"/>
  <c r="K472"/>
  <c r="K471"/>
  <c r="K469"/>
  <c r="K466"/>
  <c r="K465"/>
  <c r="K218"/>
  <c r="K219"/>
  <c r="K214"/>
  <c r="K215"/>
  <c r="K194"/>
  <c r="K195"/>
  <c r="H447"/>
  <c r="L447"/>
  <c r="L504"/>
  <c r="L503"/>
  <c r="H280"/>
  <c r="L281"/>
  <c r="J476"/>
  <c r="L475"/>
  <c r="H475"/>
  <c r="AK22"/>
  <c r="AB29"/>
  <c r="Z30"/>
  <c r="AB30"/>
  <c r="K524"/>
  <c r="K525"/>
  <c r="AB386"/>
  <c r="Z387"/>
  <c r="AG95"/>
  <c r="AL97"/>
  <c r="AJ35"/>
  <c r="AJ34"/>
  <c r="AJ33"/>
  <c r="AJ32"/>
  <c r="AB28"/>
  <c r="M581"/>
  <c r="K581"/>
  <c r="K569"/>
  <c r="K570"/>
  <c r="K561"/>
  <c r="K562"/>
  <c r="AB19"/>
  <c r="AB20"/>
  <c r="AL60"/>
  <c r="AK60"/>
  <c r="AL329"/>
  <c r="AK326"/>
  <c r="AK325"/>
  <c r="AL327"/>
  <c r="AL326"/>
  <c r="AJ325"/>
  <c r="AJ321"/>
  <c r="AJ322"/>
  <c r="AL250"/>
  <c r="AK249"/>
  <c r="AK250"/>
  <c r="AJ250"/>
  <c r="AJ249"/>
  <c r="AK245"/>
  <c r="AL245"/>
  <c r="AK246"/>
  <c r="AK241"/>
  <c r="AK237"/>
  <c r="AL238"/>
  <c r="AK238"/>
  <c r="AJ237"/>
  <c r="K498"/>
  <c r="K416"/>
  <c r="K417"/>
  <c r="K369"/>
  <c r="K306"/>
  <c r="K282"/>
  <c r="K262"/>
  <c r="K261"/>
  <c r="K186"/>
  <c r="K185"/>
  <c r="H389"/>
  <c r="H405"/>
  <c r="L422"/>
  <c r="L445"/>
  <c r="AG43"/>
  <c r="AH167"/>
  <c r="AG166"/>
  <c r="AH166"/>
  <c r="AH461"/>
  <c r="AG461"/>
  <c r="AG457"/>
  <c r="AH458"/>
  <c r="AG458"/>
  <c r="P424"/>
  <c r="R251"/>
  <c r="P162"/>
  <c r="R266"/>
  <c r="R286"/>
  <c r="R276"/>
  <c r="T276"/>
  <c r="R556"/>
  <c r="R572"/>
  <c r="R499"/>
  <c r="R449"/>
  <c r="R501"/>
  <c r="R562"/>
  <c r="R505"/>
  <c r="R474"/>
  <c r="T475"/>
  <c r="R526"/>
  <c r="R542"/>
  <c r="T542"/>
  <c r="R570"/>
  <c r="T570"/>
  <c r="R497"/>
  <c r="U608"/>
  <c r="S608"/>
  <c r="R557"/>
  <c r="R573"/>
  <c r="AG497"/>
  <c r="AH497"/>
  <c r="AH481"/>
  <c r="AH480"/>
  <c r="AG450"/>
  <c r="AH451"/>
  <c r="AH450"/>
  <c r="AI5"/>
  <c r="AJ594"/>
  <c r="AE5"/>
  <c r="AG6"/>
  <c r="AG12"/>
  <c r="AG13"/>
  <c r="AG16"/>
  <c r="AG25"/>
  <c r="AG26"/>
  <c r="AG29"/>
  <c r="AG34"/>
  <c r="AG37"/>
  <c r="AG41"/>
  <c r="AG42"/>
  <c r="AG44"/>
  <c r="AG45"/>
  <c r="AG46"/>
  <c r="AG49"/>
  <c r="AG50"/>
  <c r="AG53"/>
  <c r="AG56"/>
  <c r="AG57"/>
  <c r="AG58"/>
  <c r="AG61"/>
  <c r="AG62"/>
  <c r="AG65"/>
  <c r="AG66"/>
  <c r="AG69"/>
  <c r="AG73"/>
  <c r="AG74"/>
  <c r="AG77"/>
  <c r="AG78"/>
  <c r="AG82"/>
  <c r="AG85"/>
  <c r="AG86"/>
  <c r="AG88"/>
  <c r="AG89"/>
  <c r="AG90"/>
  <c r="AG92"/>
  <c r="AG93"/>
  <c r="AG94"/>
  <c r="AG96"/>
  <c r="AG97"/>
  <c r="AG98"/>
  <c r="AG102"/>
  <c r="AG106"/>
  <c r="AG109"/>
  <c r="AG110"/>
  <c r="AG114"/>
  <c r="AG118"/>
  <c r="AG121"/>
  <c r="AG122"/>
  <c r="AG124"/>
  <c r="AG125"/>
  <c r="AG133"/>
  <c r="AG137"/>
  <c r="AG138"/>
  <c r="AG141"/>
  <c r="AG142"/>
  <c r="AG144"/>
  <c r="AG145"/>
  <c r="AG149"/>
  <c r="AG153"/>
  <c r="AG154"/>
  <c r="AG156"/>
  <c r="AG160"/>
  <c r="AG161"/>
  <c r="AG165"/>
  <c r="AG597"/>
  <c r="AH433"/>
  <c r="AH434"/>
  <c r="AH405"/>
  <c r="AH406"/>
  <c r="AH401"/>
  <c r="AH402"/>
  <c r="AG397"/>
  <c r="AH397"/>
  <c r="AH398"/>
  <c r="AG393"/>
  <c r="AH394"/>
  <c r="AH393"/>
  <c r="AH390"/>
  <c r="AG389"/>
  <c r="AH389"/>
  <c r="AG386"/>
  <c r="AH385"/>
  <c r="AH386"/>
  <c r="AG385"/>
  <c r="AG381"/>
  <c r="AG382"/>
  <c r="AH381"/>
  <c r="AH378"/>
  <c r="AG378"/>
  <c r="AH377"/>
  <c r="AG377"/>
  <c r="AH374"/>
  <c r="AG374"/>
  <c r="AH369"/>
  <c r="AG369"/>
  <c r="AH365"/>
  <c r="AH366"/>
  <c r="AG361"/>
  <c r="AH362"/>
  <c r="AH361"/>
  <c r="AG358"/>
  <c r="AH358"/>
  <c r="AH359"/>
  <c r="AG353"/>
  <c r="AH353"/>
  <c r="AH345"/>
  <c r="AG345"/>
  <c r="AH341"/>
  <c r="AG342"/>
  <c r="AH342"/>
  <c r="AH337"/>
  <c r="AG338"/>
  <c r="AH338"/>
  <c r="AG334"/>
  <c r="AH334"/>
  <c r="AH333"/>
  <c r="AH329"/>
  <c r="AH330"/>
  <c r="AH325"/>
  <c r="AH326"/>
  <c r="AH321"/>
  <c r="AH322"/>
  <c r="AG317"/>
  <c r="AH318"/>
  <c r="AH317"/>
  <c r="AG309"/>
  <c r="AH309"/>
  <c r="AH310"/>
  <c r="AH305"/>
  <c r="AG306"/>
  <c r="AH302"/>
  <c r="AG302"/>
  <c r="AH301"/>
  <c r="AG297"/>
  <c r="AH298"/>
  <c r="AG293"/>
  <c r="AH293"/>
  <c r="AH294"/>
  <c r="AG289"/>
  <c r="AH289"/>
  <c r="AH290"/>
  <c r="AG285"/>
  <c r="AH286"/>
  <c r="AH285"/>
  <c r="AH282"/>
  <c r="AH281"/>
  <c r="AG277"/>
  <c r="AH277"/>
  <c r="AH278"/>
  <c r="AG278"/>
  <c r="AH273"/>
  <c r="AH274"/>
  <c r="AG269"/>
  <c r="AH269"/>
  <c r="AH266"/>
  <c r="AH265"/>
  <c r="AG261"/>
  <c r="AH262"/>
  <c r="AH261"/>
  <c r="AG262"/>
  <c r="AH257"/>
  <c r="AG257"/>
  <c r="AG258"/>
  <c r="AH258"/>
  <c r="AG253"/>
  <c r="AH254"/>
  <c r="AH253"/>
  <c r="AG249"/>
  <c r="AH250"/>
  <c r="AH249"/>
  <c r="AG241"/>
  <c r="AH241"/>
  <c r="AH237"/>
  <c r="AH238"/>
  <c r="AG234"/>
  <c r="AH233"/>
  <c r="AH234"/>
  <c r="AG233"/>
  <c r="AH235"/>
  <c r="AH229"/>
  <c r="AH230"/>
  <c r="AH226"/>
  <c r="AG225"/>
  <c r="AG222"/>
  <c r="AH221"/>
  <c r="AG217"/>
  <c r="AH217"/>
  <c r="AH218"/>
  <c r="AG218"/>
  <c r="AG213"/>
  <c r="AH213"/>
  <c r="AH214"/>
  <c r="AH209"/>
  <c r="AH210"/>
  <c r="AH206"/>
  <c r="AG206"/>
  <c r="AH205"/>
  <c r="AH201"/>
  <c r="AH202"/>
  <c r="AH197"/>
  <c r="AH198"/>
  <c r="AG194"/>
  <c r="AH193"/>
  <c r="AH194"/>
  <c r="AH190"/>
  <c r="AH189"/>
  <c r="AH185"/>
  <c r="AG186"/>
  <c r="AH186"/>
  <c r="AG181"/>
  <c r="AH181"/>
  <c r="AG177"/>
  <c r="AH177"/>
  <c r="AH174"/>
  <c r="AG173"/>
  <c r="AH173"/>
  <c r="AH169"/>
  <c r="AH170"/>
  <c r="AG170"/>
  <c r="AK361"/>
  <c r="AJ362"/>
  <c r="AK349"/>
  <c r="AK350"/>
  <c r="AL350"/>
  <c r="AL351"/>
  <c r="AL349"/>
  <c r="AK345"/>
  <c r="AK346"/>
  <c r="AL346"/>
  <c r="AL345"/>
  <c r="AJ345"/>
  <c r="AL347"/>
  <c r="AK270"/>
  <c r="AL82"/>
  <c r="AK81"/>
  <c r="AK82"/>
  <c r="AL81"/>
  <c r="R60"/>
  <c r="T60"/>
  <c r="R234"/>
  <c r="AE428"/>
  <c r="AG474"/>
  <c r="AG503"/>
  <c r="X502"/>
  <c r="AG500"/>
  <c r="K313"/>
  <c r="K39"/>
  <c r="K38"/>
  <c r="K37"/>
  <c r="K36"/>
  <c r="K35"/>
  <c r="K34"/>
  <c r="K33"/>
  <c r="L238"/>
  <c r="H237"/>
  <c r="L201"/>
  <c r="H201"/>
  <c r="L202"/>
  <c r="L221"/>
  <c r="H221"/>
  <c r="J243"/>
  <c r="L242"/>
  <c r="H242"/>
  <c r="L266"/>
  <c r="H266"/>
  <c r="L314"/>
  <c r="H314"/>
  <c r="H196"/>
  <c r="L196"/>
  <c r="L197"/>
  <c r="AB161"/>
  <c r="AH426"/>
  <c r="AH427"/>
  <c r="AH425"/>
  <c r="AG421"/>
  <c r="AH421"/>
  <c r="AH422"/>
  <c r="AG417"/>
  <c r="AH417"/>
  <c r="AH418"/>
  <c r="AH413"/>
  <c r="AH414"/>
  <c r="AH410"/>
  <c r="AH409"/>
  <c r="H175"/>
  <c r="Z82"/>
  <c r="AB82"/>
  <c r="Z77"/>
  <c r="AB78"/>
  <c r="Z74"/>
  <c r="K78"/>
  <c r="J77"/>
  <c r="J64"/>
  <c r="K67"/>
  <c r="K65"/>
  <c r="J505"/>
  <c r="K506"/>
  <c r="L502"/>
  <c r="H501"/>
  <c r="L501"/>
  <c r="J497"/>
  <c r="K497"/>
  <c r="J492"/>
  <c r="H492"/>
  <c r="K492"/>
  <c r="K491"/>
  <c r="K490"/>
  <c r="K489"/>
  <c r="K488"/>
  <c r="K487"/>
  <c r="K486"/>
  <c r="K485"/>
  <c r="K484"/>
  <c r="K483"/>
  <c r="K482"/>
  <c r="K481"/>
  <c r="L448"/>
  <c r="L449"/>
  <c r="K445"/>
  <c r="H440"/>
  <c r="L440"/>
  <c r="L441"/>
  <c r="L436"/>
  <c r="L432"/>
  <c r="L431"/>
  <c r="H431"/>
  <c r="L427"/>
  <c r="J423"/>
  <c r="K423"/>
  <c r="J415"/>
  <c r="K415"/>
  <c r="K412"/>
  <c r="L407"/>
  <c r="J403"/>
  <c r="K403"/>
  <c r="J386"/>
  <c r="H386"/>
  <c r="J375"/>
  <c r="H374"/>
  <c r="L374"/>
  <c r="J338"/>
  <c r="L339"/>
  <c r="K338"/>
  <c r="K337"/>
  <c r="J336"/>
  <c r="H328"/>
  <c r="L329"/>
  <c r="J325"/>
  <c r="K325"/>
  <c r="K324"/>
  <c r="J324"/>
  <c r="H323"/>
  <c r="K319"/>
  <c r="J319"/>
  <c r="L308"/>
  <c r="L307"/>
  <c r="J300"/>
  <c r="K302"/>
  <c r="K301"/>
  <c r="L293"/>
  <c r="H292"/>
  <c r="H288"/>
  <c r="L288"/>
  <c r="J284"/>
  <c r="L273"/>
  <c r="H272"/>
  <c r="J264"/>
  <c r="K264"/>
  <c r="K263"/>
  <c r="K265"/>
  <c r="J252"/>
  <c r="K252"/>
  <c r="J248"/>
  <c r="H241"/>
  <c r="L241"/>
  <c r="J231"/>
  <c r="L230"/>
  <c r="J216"/>
  <c r="K217"/>
  <c r="J212"/>
  <c r="K212"/>
  <c r="H208"/>
  <c r="L209"/>
  <c r="L204"/>
  <c r="L205"/>
  <c r="H204"/>
  <c r="H193"/>
  <c r="L194"/>
  <c r="H186"/>
  <c r="L186"/>
  <c r="J180"/>
  <c r="H179"/>
  <c r="L179"/>
  <c r="Z497"/>
  <c r="AL29"/>
  <c r="AL61"/>
  <c r="L262"/>
  <c r="L261"/>
  <c r="K527"/>
  <c r="K323"/>
  <c r="K567"/>
  <c r="K568"/>
  <c r="K560"/>
  <c r="K559"/>
  <c r="K555"/>
  <c r="K554"/>
  <c r="K495"/>
  <c r="K496"/>
  <c r="K239"/>
  <c r="K83"/>
  <c r="K31"/>
  <c r="K30"/>
  <c r="K29"/>
  <c r="L172"/>
  <c r="AB340"/>
  <c r="Z341"/>
  <c r="AB249"/>
  <c r="Z250"/>
  <c r="AB250"/>
  <c r="L411"/>
  <c r="H411"/>
  <c r="AB177"/>
  <c r="AB213"/>
  <c r="AB214"/>
  <c r="J158"/>
  <c r="L157"/>
  <c r="J85"/>
  <c r="L85"/>
  <c r="J76"/>
  <c r="J71"/>
  <c r="J72"/>
  <c r="L70"/>
  <c r="L46"/>
  <c r="J47"/>
  <c r="J42"/>
  <c r="L41"/>
  <c r="Z64"/>
  <c r="K576"/>
  <c r="K572"/>
  <c r="K558"/>
  <c r="K546"/>
  <c r="K542"/>
  <c r="K538"/>
  <c r="K531"/>
  <c r="K523"/>
  <c r="K505"/>
  <c r="K502"/>
  <c r="K494"/>
  <c r="K440"/>
  <c r="K433"/>
  <c r="K429"/>
  <c r="K421"/>
  <c r="K414"/>
  <c r="K410"/>
  <c r="K391"/>
  <c r="K334"/>
  <c r="K333"/>
  <c r="K330"/>
  <c r="K321"/>
  <c r="K309"/>
  <c r="K270"/>
  <c r="K269"/>
  <c r="K268"/>
  <c r="K266"/>
  <c r="K257"/>
  <c r="K256"/>
  <c r="K255"/>
  <c r="K247"/>
  <c r="K236"/>
  <c r="K235"/>
  <c r="K226"/>
  <c r="K220"/>
  <c r="K211"/>
  <c r="K207"/>
  <c r="K203"/>
  <c r="K200"/>
  <c r="K174"/>
  <c r="K173"/>
  <c r="K172"/>
  <c r="K70"/>
  <c r="K69"/>
  <c r="K68"/>
  <c r="L83"/>
  <c r="L181"/>
  <c r="L187"/>
  <c r="AB394"/>
  <c r="AG182"/>
  <c r="AH182"/>
  <c r="AK70"/>
  <c r="AK71"/>
  <c r="AL65"/>
  <c r="AK65"/>
  <c r="AL66"/>
  <c r="AL67"/>
  <c r="AK63"/>
  <c r="AL64"/>
  <c r="AL63"/>
  <c r="AJ42"/>
  <c r="AJ41"/>
  <c r="AK42"/>
  <c r="AK38"/>
  <c r="AL39"/>
  <c r="AL31"/>
  <c r="AG505"/>
  <c r="AG506"/>
  <c r="AB403"/>
  <c r="AH315"/>
  <c r="AH314"/>
  <c r="AH271"/>
  <c r="AH270"/>
  <c r="AG270"/>
  <c r="X204"/>
  <c r="K575"/>
  <c r="K540"/>
  <c r="K536"/>
  <c r="K532"/>
  <c r="K510"/>
  <c r="K499"/>
  <c r="K493"/>
  <c r="K477"/>
  <c r="K442"/>
  <c r="K431"/>
  <c r="K424"/>
  <c r="K408"/>
  <c r="K400"/>
  <c r="K392"/>
  <c r="K378"/>
  <c r="K377"/>
  <c r="K374"/>
  <c r="K370"/>
  <c r="K366"/>
  <c r="K307"/>
  <c r="K300"/>
  <c r="K292"/>
  <c r="K284"/>
  <c r="K281"/>
  <c r="K276"/>
  <c r="K272"/>
  <c r="K241"/>
  <c r="K234"/>
  <c r="K233"/>
  <c r="K232"/>
  <c r="K231"/>
  <c r="K230"/>
  <c r="K224"/>
  <c r="K223"/>
  <c r="K213"/>
  <c r="K205"/>
  <c r="K197"/>
  <c r="K165"/>
  <c r="K164"/>
  <c r="K163"/>
  <c r="K162"/>
  <c r="K161"/>
  <c r="K156"/>
  <c r="K155"/>
  <c r="K154"/>
  <c r="K153"/>
  <c r="K152"/>
  <c r="K151"/>
  <c r="K150"/>
  <c r="K149"/>
  <c r="K148"/>
  <c r="K147"/>
  <c r="K146"/>
  <c r="K145"/>
  <c r="K144"/>
  <c r="K143"/>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64"/>
  <c r="Z85"/>
  <c r="Z382"/>
  <c r="AB383"/>
  <c r="AB228"/>
  <c r="AB304"/>
  <c r="J26"/>
  <c r="J434"/>
  <c r="L434"/>
  <c r="L433"/>
  <c r="H282"/>
  <c r="L282"/>
  <c r="Z185"/>
  <c r="AG380"/>
  <c r="AH380"/>
  <c r="AH371"/>
  <c r="AH370"/>
  <c r="AH222"/>
  <c r="AH223"/>
  <c r="AL392"/>
  <c r="AL394"/>
  <c r="Z440"/>
  <c r="R504"/>
  <c r="L239"/>
  <c r="L543"/>
  <c r="J395"/>
  <c r="H395"/>
  <c r="L305"/>
  <c r="AB421"/>
  <c r="AB367"/>
  <c r="AB407"/>
  <c r="AB431"/>
  <c r="AB285"/>
  <c r="AB423"/>
  <c r="Z263"/>
  <c r="AB264"/>
  <c r="AF89"/>
  <c r="AF88"/>
  <c r="AF87"/>
  <c r="AF86"/>
  <c r="AF85"/>
  <c r="AF84"/>
  <c r="AF83"/>
  <c r="AF82"/>
  <c r="AF81"/>
  <c r="AF80"/>
  <c r="R177"/>
  <c r="T178"/>
  <c r="R298"/>
  <c r="T299"/>
  <c r="R373"/>
  <c r="T373"/>
  <c r="P406"/>
  <c r="P193"/>
  <c r="J227"/>
  <c r="L272"/>
  <c r="L331"/>
  <c r="H507"/>
  <c r="J255"/>
  <c r="AB25"/>
  <c r="AG337"/>
  <c r="AG310"/>
  <c r="AG214"/>
  <c r="AG174"/>
  <c r="R74"/>
  <c r="T75"/>
  <c r="R78"/>
  <c r="T78"/>
  <c r="R82"/>
  <c r="R166"/>
  <c r="R167"/>
  <c r="R278"/>
  <c r="T279"/>
  <c r="L292"/>
  <c r="L315"/>
  <c r="H213"/>
  <c r="J263"/>
  <c r="J303"/>
  <c r="AB184"/>
  <c r="AG451"/>
  <c r="AG443"/>
  <c r="R543"/>
  <c r="T544"/>
  <c r="R547"/>
  <c r="R551"/>
  <c r="R565"/>
  <c r="T565"/>
  <c r="P450"/>
  <c r="X450"/>
  <c r="P453"/>
  <c r="X453"/>
  <c r="P474"/>
  <c r="X474"/>
  <c r="P477"/>
  <c r="X477"/>
  <c r="P500"/>
  <c r="X500"/>
  <c r="AG250"/>
  <c r="AG424"/>
  <c r="AG412"/>
  <c r="AG326"/>
  <c r="AG300"/>
  <c r="AG282"/>
  <c r="AG193"/>
  <c r="AF486"/>
  <c r="AJ165"/>
  <c r="AJ399"/>
  <c r="AG284"/>
  <c r="AF236"/>
  <c r="R259"/>
  <c r="R290"/>
  <c r="R294"/>
  <c r="T295"/>
  <c r="R432"/>
  <c r="T433"/>
  <c r="R440"/>
  <c r="R444"/>
  <c r="R448"/>
  <c r="T448"/>
  <c r="R500"/>
  <c r="R561"/>
  <c r="P316"/>
  <c r="R175"/>
  <c r="R176"/>
  <c r="P202"/>
  <c r="R283"/>
  <c r="R335"/>
  <c r="T336"/>
  <c r="P377"/>
  <c r="R405"/>
  <c r="R254"/>
  <c r="R236"/>
  <c r="AG436"/>
  <c r="AG333"/>
  <c r="AG268"/>
  <c r="R270"/>
  <c r="T271"/>
  <c r="R274"/>
  <c r="T275"/>
  <c r="R539"/>
  <c r="T539"/>
  <c r="R576"/>
  <c r="T576"/>
  <c r="P458"/>
  <c r="X458"/>
  <c r="P492"/>
  <c r="X492"/>
  <c r="R211"/>
  <c r="T211"/>
  <c r="P291"/>
  <c r="P213"/>
  <c r="P366"/>
  <c r="P398"/>
  <c r="P422"/>
  <c r="P181"/>
  <c r="P208"/>
  <c r="R214"/>
  <c r="R402"/>
  <c r="R418"/>
  <c r="AG344"/>
  <c r="AG406"/>
  <c r="AG315"/>
  <c r="AG266"/>
  <c r="AG238"/>
  <c r="AG219"/>
  <c r="AG215"/>
  <c r="AF472"/>
  <c r="AF458"/>
  <c r="AJ150"/>
  <c r="AJ222"/>
  <c r="R306"/>
  <c r="T306"/>
  <c r="R326"/>
  <c r="T326"/>
  <c r="R400"/>
  <c r="R416"/>
  <c r="R492"/>
  <c r="T493"/>
  <c r="R496"/>
  <c r="T496"/>
  <c r="R535"/>
  <c r="P325"/>
  <c r="P426"/>
  <c r="P383"/>
  <c r="P277"/>
  <c r="P323"/>
  <c r="P264"/>
  <c r="R222"/>
  <c r="R223"/>
  <c r="R338"/>
  <c r="T339"/>
  <c r="P173"/>
  <c r="R308"/>
  <c r="T309"/>
  <c r="R394"/>
  <c r="T394"/>
  <c r="R79"/>
  <c r="T79"/>
  <c r="R172"/>
  <c r="T172"/>
  <c r="R386"/>
  <c r="T386"/>
  <c r="R549"/>
  <c r="T549"/>
  <c r="R582"/>
  <c r="P457"/>
  <c r="P354"/>
  <c r="X496"/>
  <c r="X462"/>
  <c r="P454"/>
  <c r="P478"/>
  <c r="P504"/>
  <c r="P441"/>
  <c r="P439"/>
  <c r="AI424"/>
  <c r="AI411"/>
  <c r="AJ412"/>
  <c r="R411"/>
  <c r="AI408"/>
  <c r="AI379"/>
  <c r="AI363"/>
  <c r="AI332"/>
  <c r="AI319"/>
  <c r="AL321"/>
  <c r="AI300"/>
  <c r="AJ300"/>
  <c r="R300"/>
  <c r="P300"/>
  <c r="AI287"/>
  <c r="AI271"/>
  <c r="AI267"/>
  <c r="AI254"/>
  <c r="AI251"/>
  <c r="AI235"/>
  <c r="AJ236"/>
  <c r="R235"/>
  <c r="AI226"/>
  <c r="AI218"/>
  <c r="AI210"/>
  <c r="AJ210"/>
  <c r="AI206"/>
  <c r="AI198"/>
  <c r="AJ198"/>
  <c r="AI194"/>
  <c r="AI182"/>
  <c r="R182"/>
  <c r="T182"/>
  <c r="AI174"/>
  <c r="AI166"/>
  <c r="AI72"/>
  <c r="AI47"/>
  <c r="P429"/>
  <c r="P403"/>
  <c r="P361"/>
  <c r="X444"/>
  <c r="X449"/>
  <c r="AG508"/>
  <c r="AI148"/>
  <c r="AI51"/>
  <c r="Z76"/>
  <c r="T230"/>
  <c r="R340"/>
  <c r="T340"/>
  <c r="R476"/>
  <c r="AB396"/>
  <c r="J379"/>
  <c r="AB189"/>
  <c r="AB397"/>
  <c r="AB300"/>
  <c r="AB364"/>
  <c r="AB409"/>
  <c r="AB480"/>
  <c r="AG362"/>
  <c r="AG356"/>
  <c r="AG352"/>
  <c r="AG348"/>
  <c r="AG365"/>
  <c r="AG340"/>
  <c r="AG319"/>
  <c r="AG298"/>
  <c r="AG271"/>
  <c r="AG252"/>
  <c r="AG246"/>
  <c r="AG230"/>
  <c r="AG187"/>
  <c r="AG169"/>
  <c r="AJ67"/>
  <c r="AJ53"/>
  <c r="AJ9"/>
  <c r="AJ432"/>
  <c r="AJ348"/>
  <c r="AJ232"/>
  <c r="AF473"/>
  <c r="AK28"/>
  <c r="AK26"/>
  <c r="AK61"/>
  <c r="AC592"/>
  <c r="H333"/>
  <c r="Z173"/>
  <c r="L287"/>
  <c r="AG399"/>
  <c r="AG395"/>
  <c r="AG329"/>
  <c r="AG324"/>
  <c r="AG264"/>
  <c r="AG183"/>
  <c r="AF44"/>
  <c r="AF43"/>
  <c r="AF42"/>
  <c r="AF41"/>
  <c r="AF40"/>
  <c r="AF39"/>
  <c r="AF38"/>
  <c r="AF37"/>
  <c r="AF36"/>
  <c r="AF35"/>
  <c r="AF34"/>
  <c r="AF33"/>
  <c r="AF32"/>
  <c r="AF31"/>
  <c r="AF30"/>
  <c r="AF29"/>
  <c r="AF28"/>
  <c r="AF27"/>
  <c r="AF26"/>
  <c r="AF25"/>
  <c r="AF24"/>
  <c r="AJ80"/>
  <c r="AJ79"/>
  <c r="AJ54"/>
  <c r="AJ341"/>
  <c r="AJ242"/>
  <c r="G581"/>
  <c r="R9"/>
  <c r="T9"/>
  <c r="R84"/>
  <c r="T84"/>
  <c r="R381"/>
  <c r="T381"/>
  <c r="AL23"/>
  <c r="AL62"/>
  <c r="J343"/>
  <c r="AB319"/>
  <c r="R65"/>
  <c r="T65"/>
  <c r="R310"/>
  <c r="T310"/>
  <c r="R368"/>
  <c r="R379"/>
  <c r="J176"/>
  <c r="Z65"/>
  <c r="AG426"/>
  <c r="AG410"/>
  <c r="AG401"/>
  <c r="AG396"/>
  <c r="AG318"/>
  <c r="AG301"/>
  <c r="AG294"/>
  <c r="AG290"/>
  <c r="AG281"/>
  <c r="AG273"/>
  <c r="AG201"/>
  <c r="AG185"/>
  <c r="AG167"/>
  <c r="AJ66"/>
  <c r="AJ65"/>
  <c r="AJ48"/>
  <c r="AJ47"/>
  <c r="AJ46"/>
  <c r="AJ450"/>
  <c r="AJ413"/>
  <c r="AJ335"/>
  <c r="AJ323"/>
  <c r="AJ303"/>
  <c r="AJ291"/>
  <c r="R249"/>
  <c r="T249"/>
  <c r="R434"/>
  <c r="R508"/>
  <c r="T508"/>
  <c r="R515"/>
  <c r="T515"/>
  <c r="AJ29"/>
  <c r="AJ28"/>
  <c r="AJ27"/>
  <c r="AJ26"/>
  <c r="AJ25"/>
  <c r="AL28"/>
  <c r="AK99"/>
  <c r="AK37"/>
  <c r="AK29"/>
  <c r="AJ37"/>
  <c r="AJ36"/>
  <c r="AK36"/>
  <c r="L20"/>
  <c r="L19"/>
  <c r="L71"/>
  <c r="AL38"/>
  <c r="R226"/>
  <c r="R237"/>
  <c r="R241"/>
  <c r="R317"/>
  <c r="R399"/>
  <c r="R403"/>
  <c r="R407"/>
  <c r="R415"/>
  <c r="R419"/>
  <c r="R423"/>
  <c r="R427"/>
  <c r="R431"/>
  <c r="R494"/>
  <c r="R498"/>
  <c r="R502"/>
  <c r="R506"/>
  <c r="R509"/>
  <c r="R520"/>
  <c r="R524"/>
  <c r="R528"/>
  <c r="R532"/>
  <c r="R563"/>
  <c r="R574"/>
  <c r="L316"/>
  <c r="H71"/>
  <c r="L523"/>
  <c r="AB295"/>
  <c r="AB283"/>
  <c r="AB413"/>
  <c r="AG402"/>
  <c r="AG330"/>
  <c r="AG328"/>
  <c r="AG320"/>
  <c r="AG303"/>
  <c r="AG299"/>
  <c r="AG286"/>
  <c r="AG283"/>
  <c r="AG272"/>
  <c r="AG265"/>
  <c r="AG247"/>
  <c r="AG228"/>
  <c r="AG202"/>
  <c r="AG196"/>
  <c r="AG189"/>
  <c r="AJ69"/>
  <c r="AJ39"/>
  <c r="AJ437"/>
  <c r="R252"/>
  <c r="R265"/>
  <c r="R273"/>
  <c r="R277"/>
  <c r="R281"/>
  <c r="R285"/>
  <c r="R289"/>
  <c r="R297"/>
  <c r="R438"/>
  <c r="R442"/>
  <c r="R473"/>
  <c r="R545"/>
  <c r="R555"/>
  <c r="R566"/>
  <c r="H463"/>
  <c r="AB321"/>
  <c r="R24"/>
  <c r="R32"/>
  <c r="R62"/>
  <c r="T63"/>
  <c r="R331"/>
  <c r="R334"/>
  <c r="R537"/>
  <c r="R558"/>
  <c r="L222"/>
  <c r="H243"/>
  <c r="AB215"/>
  <c r="AB225"/>
  <c r="AB402"/>
  <c r="J582"/>
  <c r="L582"/>
  <c r="J169"/>
  <c r="J21"/>
  <c r="Z243"/>
  <c r="AG444"/>
  <c r="AG433"/>
  <c r="AG408"/>
  <c r="AG373"/>
  <c r="AG322"/>
  <c r="AG231"/>
  <c r="AG227"/>
  <c r="AG209"/>
  <c r="AG190"/>
  <c r="AG180"/>
  <c r="AF484"/>
  <c r="AJ136"/>
  <c r="AJ70"/>
  <c r="AJ50"/>
  <c r="AJ40"/>
  <c r="AJ449"/>
  <c r="AJ385"/>
  <c r="AJ373"/>
  <c r="AJ355"/>
  <c r="AJ337"/>
  <c r="AJ230"/>
  <c r="AJ212"/>
  <c r="R46"/>
  <c r="T46"/>
  <c r="R327"/>
  <c r="R189"/>
  <c r="R192"/>
  <c r="R196"/>
  <c r="R200"/>
  <c r="R204"/>
  <c r="R208"/>
  <c r="R212"/>
  <c r="R216"/>
  <c r="R220"/>
  <c r="R365"/>
  <c r="R384"/>
  <c r="R388"/>
  <c r="T389"/>
  <c r="R392"/>
  <c r="R479"/>
  <c r="R540"/>
  <c r="R571"/>
  <c r="Z159"/>
  <c r="L557"/>
  <c r="L400"/>
  <c r="AB271"/>
  <c r="AB411"/>
  <c r="AB198"/>
  <c r="AB226"/>
  <c r="AB406"/>
  <c r="AB209"/>
  <c r="AB289"/>
  <c r="AB433"/>
  <c r="AB241"/>
  <c r="AB284"/>
  <c r="AB384"/>
  <c r="AB504"/>
  <c r="AB414"/>
  <c r="AG343"/>
  <c r="AG419"/>
  <c r="AG394"/>
  <c r="AG370"/>
  <c r="AG339"/>
  <c r="AG316"/>
  <c r="AG312"/>
  <c r="AG296"/>
  <c r="AG279"/>
  <c r="AG254"/>
  <c r="AG242"/>
  <c r="AG239"/>
  <c r="AG221"/>
  <c r="AG199"/>
  <c r="AF488"/>
  <c r="AF471"/>
  <c r="AF468"/>
  <c r="AJ162"/>
  <c r="AJ137"/>
  <c r="AJ82"/>
  <c r="AJ64"/>
  <c r="AJ63"/>
  <c r="AJ15"/>
  <c r="AJ14"/>
  <c r="AJ13"/>
  <c r="AJ12"/>
  <c r="AJ11"/>
  <c r="AJ10"/>
  <c r="AJ443"/>
  <c r="AJ419"/>
  <c r="AJ349"/>
  <c r="AJ307"/>
  <c r="AJ238"/>
  <c r="AJ206"/>
  <c r="AJ202"/>
  <c r="R303"/>
  <c r="R337"/>
  <c r="R377"/>
  <c r="AJ168"/>
  <c r="AF158"/>
  <c r="AF157"/>
  <c r="AF156"/>
  <c r="AF155"/>
  <c r="AF154"/>
  <c r="AF153"/>
  <c r="AF152"/>
  <c r="AF151"/>
  <c r="AF150"/>
  <c r="AF149"/>
  <c r="AF148"/>
  <c r="AF147"/>
  <c r="AF146"/>
  <c r="R14"/>
  <c r="T14"/>
  <c r="R34"/>
  <c r="R258"/>
  <c r="R481"/>
  <c r="AJ181"/>
  <c r="AJ177"/>
  <c r="AJ173"/>
  <c r="AJ169"/>
  <c r="AJ166"/>
  <c r="G582"/>
  <c r="R19"/>
  <c r="R40"/>
  <c r="R71"/>
  <c r="R263"/>
  <c r="R451"/>
  <c r="R512"/>
  <c r="T512"/>
  <c r="AG480"/>
  <c r="K608"/>
  <c r="R21"/>
  <c r="R26"/>
  <c r="T26"/>
  <c r="R68"/>
  <c r="T68"/>
  <c r="R342"/>
  <c r="Q606"/>
  <c r="K579"/>
  <c r="M608"/>
  <c r="K544"/>
  <c r="K543"/>
  <c r="K406"/>
  <c r="K405"/>
  <c r="K390"/>
  <c r="K389"/>
  <c r="K288"/>
  <c r="K287"/>
  <c r="P606"/>
  <c r="K438"/>
  <c r="K439"/>
  <c r="AL24"/>
  <c r="AJ62"/>
  <c r="AJ61"/>
  <c r="AJ60"/>
  <c r="K376"/>
  <c r="K375"/>
  <c r="M580"/>
  <c r="K580"/>
  <c r="K537"/>
  <c r="K504"/>
  <c r="K449"/>
  <c r="K432"/>
  <c r="K428"/>
  <c r="K380"/>
  <c r="K315"/>
  <c r="K304"/>
  <c r="K303"/>
  <c r="K273"/>
  <c r="K238"/>
  <c r="K208"/>
  <c r="K179"/>
  <c r="K201"/>
  <c r="K202"/>
  <c r="K75"/>
  <c r="K74"/>
  <c r="K73"/>
  <c r="K72"/>
  <c r="K71"/>
  <c r="K500"/>
  <c r="K573"/>
  <c r="K479"/>
  <c r="K478"/>
  <c r="K399"/>
  <c r="K237"/>
  <c r="F610"/>
  <c r="K521"/>
  <c r="K331"/>
  <c r="K332"/>
  <c r="K279"/>
  <c r="K280"/>
  <c r="K245"/>
  <c r="K244"/>
  <c r="K243"/>
  <c r="K242"/>
  <c r="K182"/>
  <c r="K181"/>
  <c r="K180"/>
  <c r="K60"/>
  <c r="K62"/>
  <c r="K61"/>
  <c r="K28"/>
  <c r="K27"/>
  <c r="K26"/>
  <c r="K25"/>
  <c r="K20"/>
  <c r="K19"/>
  <c r="K13"/>
  <c r="K12"/>
  <c r="K11"/>
  <c r="K10"/>
  <c r="K9"/>
  <c r="AB269"/>
  <c r="AB270"/>
  <c r="Z15"/>
  <c r="L14"/>
  <c r="H79"/>
  <c r="Z232"/>
  <c r="AB268"/>
  <c r="AB481"/>
  <c r="AB316"/>
  <c r="K160"/>
  <c r="K159"/>
  <c r="K157"/>
  <c r="AB255"/>
  <c r="K286"/>
  <c r="K564"/>
  <c r="K59"/>
  <c r="K58"/>
  <c r="K57"/>
  <c r="K56"/>
  <c r="K55"/>
  <c r="K54"/>
  <c r="K53"/>
  <c r="K52"/>
  <c r="K51"/>
  <c r="K50"/>
  <c r="K49"/>
  <c r="K48"/>
  <c r="K47"/>
  <c r="K46"/>
  <c r="K436"/>
  <c r="K277"/>
  <c r="K199"/>
  <c r="AL139"/>
  <c r="Z41"/>
  <c r="AB302"/>
  <c r="L224"/>
  <c r="K298"/>
  <c r="K574"/>
  <c r="AB263"/>
  <c r="AG184"/>
  <c r="AG504"/>
  <c r="AG496"/>
  <c r="AG481"/>
  <c r="AG475"/>
  <c r="AG438"/>
  <c r="AG366"/>
  <c r="AG323"/>
  <c r="AG321"/>
  <c r="AG267"/>
  <c r="AG191"/>
  <c r="AJ381"/>
  <c r="AB322"/>
  <c r="AG332"/>
  <c r="AG237"/>
  <c r="AG229"/>
  <c r="AT180"/>
  <c r="R10"/>
  <c r="AG449"/>
  <c r="AF479"/>
  <c r="R76"/>
  <c r="R157"/>
  <c r="R191"/>
  <c r="R231"/>
  <c r="R162"/>
  <c r="R165"/>
  <c r="R66"/>
  <c r="R85"/>
  <c r="R80"/>
  <c r="R185"/>
  <c r="R521"/>
  <c r="P455"/>
  <c r="X455"/>
  <c r="X461"/>
  <c r="X495"/>
  <c r="X465"/>
  <c r="P465"/>
  <c r="P499"/>
  <c r="X499"/>
  <c r="P493"/>
  <c r="X451"/>
  <c r="P501"/>
  <c r="X501"/>
  <c r="X503"/>
  <c r="P503"/>
  <c r="P339"/>
  <c r="AL331"/>
  <c r="R173"/>
  <c r="AL243"/>
  <c r="AK321"/>
  <c r="AJ330"/>
  <c r="AL309"/>
  <c r="AL440"/>
  <c r="AJ359"/>
  <c r="AK243"/>
  <c r="T291"/>
  <c r="T573"/>
  <c r="T422"/>
  <c r="T557"/>
  <c r="T569"/>
  <c r="T193"/>
  <c r="T226"/>
  <c r="T530"/>
  <c r="T531"/>
  <c r="R341"/>
  <c r="T341"/>
  <c r="AB477"/>
  <c r="J516"/>
  <c r="L516"/>
  <c r="T579"/>
  <c r="T553"/>
  <c r="AB495"/>
  <c r="T561"/>
  <c r="J465"/>
  <c r="L465"/>
  <c r="T523"/>
  <c r="T504"/>
  <c r="AB479"/>
  <c r="L511"/>
  <c r="L174"/>
  <c r="L173"/>
  <c r="H173"/>
  <c r="T300"/>
  <c r="R301"/>
  <c r="T301"/>
  <c r="AB46"/>
  <c r="Z47"/>
  <c r="AB47"/>
  <c r="T169"/>
  <c r="R170"/>
  <c r="T171"/>
  <c r="AB12"/>
  <c r="AB13"/>
  <c r="AL237"/>
  <c r="AK83"/>
  <c r="AL83"/>
  <c r="AG439"/>
  <c r="AH439"/>
  <c r="P151"/>
  <c r="R188"/>
  <c r="T188"/>
  <c r="P200"/>
  <c r="R280"/>
  <c r="T280"/>
  <c r="R315"/>
  <c r="R316"/>
  <c r="T317"/>
  <c r="P353"/>
  <c r="P386"/>
  <c r="AK423"/>
  <c r="AJ423"/>
  <c r="AL423"/>
  <c r="X445"/>
  <c r="AH476"/>
  <c r="AI101"/>
  <c r="AI100"/>
  <c r="P246"/>
  <c r="P269"/>
  <c r="R323"/>
  <c r="P370"/>
  <c r="AK388"/>
  <c r="AL389"/>
  <c r="AJ389"/>
  <c r="AJ388"/>
  <c r="R401"/>
  <c r="T402"/>
  <c r="R430"/>
  <c r="T430"/>
  <c r="AK446"/>
  <c r="AL446"/>
  <c r="AJ446"/>
  <c r="AK447"/>
  <c r="AB212"/>
  <c r="AB211"/>
  <c r="AK253"/>
  <c r="AJ253"/>
  <c r="AJ278"/>
  <c r="AL278"/>
  <c r="AK278"/>
  <c r="AJ279"/>
  <c r="P320"/>
  <c r="R328"/>
  <c r="T329"/>
  <c r="P367"/>
  <c r="AK374"/>
  <c r="AL375"/>
  <c r="AJ375"/>
  <c r="AK375"/>
  <c r="AJ374"/>
  <c r="AL376"/>
  <c r="AL374"/>
  <c r="J167"/>
  <c r="H166"/>
  <c r="L166"/>
  <c r="P179"/>
  <c r="H185"/>
  <c r="F631"/>
  <c r="AJ447"/>
  <c r="R28"/>
  <c r="R29"/>
  <c r="S592"/>
  <c r="AK74"/>
  <c r="AL74"/>
  <c r="AL154"/>
  <c r="AK154"/>
  <c r="P175"/>
  <c r="P187"/>
  <c r="P195"/>
  <c r="P215"/>
  <c r="P240"/>
  <c r="AJ286"/>
  <c r="AK286"/>
  <c r="AL286"/>
  <c r="P307"/>
  <c r="AJ311"/>
  <c r="AL311"/>
  <c r="AK311"/>
  <c r="P321"/>
  <c r="P404"/>
  <c r="P417"/>
  <c r="H78"/>
  <c r="X147"/>
  <c r="F147"/>
  <c r="P103"/>
  <c r="R383"/>
  <c r="T384"/>
  <c r="R390"/>
  <c r="T390"/>
  <c r="AL451"/>
  <c r="AK451"/>
  <c r="AJ451"/>
  <c r="R15"/>
  <c r="F606"/>
  <c r="U593"/>
  <c r="P611"/>
  <c r="AB393"/>
  <c r="AB11"/>
  <c r="AC593"/>
  <c r="AL98"/>
  <c r="AB10"/>
  <c r="AB81"/>
  <c r="AG495"/>
  <c r="AI155"/>
  <c r="AL155"/>
  <c r="P219"/>
  <c r="AL390"/>
  <c r="H172"/>
  <c r="L393"/>
  <c r="AF594"/>
  <c r="M631"/>
  <c r="R239"/>
  <c r="T239"/>
  <c r="H421"/>
  <c r="L390"/>
  <c r="H417"/>
  <c r="L391"/>
  <c r="AB415"/>
  <c r="AJ31"/>
  <c r="AJ30"/>
  <c r="AK31"/>
  <c r="Z439"/>
  <c r="AB439"/>
  <c r="AL152"/>
  <c r="AK151"/>
  <c r="AJ152"/>
  <c r="AJ151"/>
  <c r="AL151"/>
  <c r="AL153"/>
  <c r="AK188"/>
  <c r="AL188"/>
  <c r="AL190"/>
  <c r="AJ188"/>
  <c r="AK200"/>
  <c r="AK201"/>
  <c r="AL202"/>
  <c r="AJ201"/>
  <c r="AL201"/>
  <c r="AK216"/>
  <c r="AK217"/>
  <c r="AL216"/>
  <c r="AL217"/>
  <c r="AJ217"/>
  <c r="AK280"/>
  <c r="AL280"/>
  <c r="AJ280"/>
  <c r="AL315"/>
  <c r="AK315"/>
  <c r="AL316"/>
  <c r="AJ315"/>
  <c r="AL317"/>
  <c r="AK353"/>
  <c r="AL354"/>
  <c r="AK354"/>
  <c r="AJ354"/>
  <c r="AL353"/>
  <c r="AL386"/>
  <c r="AJ386"/>
  <c r="AK386"/>
  <c r="P100"/>
  <c r="AJ246"/>
  <c r="AJ270"/>
  <c r="AK269"/>
  <c r="AJ269"/>
  <c r="AK323"/>
  <c r="AL355"/>
  <c r="AK355"/>
  <c r="R370"/>
  <c r="R371"/>
  <c r="T372"/>
  <c r="R391"/>
  <c r="T391"/>
  <c r="AK402"/>
  <c r="AL401"/>
  <c r="AK401"/>
  <c r="AL402"/>
  <c r="AJ402"/>
  <c r="AL432"/>
  <c r="AJ431"/>
  <c r="AB194"/>
  <c r="AK426"/>
  <c r="AJ426"/>
  <c r="AL427"/>
  <c r="AJ427"/>
  <c r="AK427"/>
  <c r="X434"/>
  <c r="X436"/>
  <c r="R364"/>
  <c r="T365"/>
  <c r="X143"/>
  <c r="F143"/>
  <c r="AK316"/>
  <c r="L31"/>
  <c r="L30"/>
  <c r="AK234"/>
  <c r="AL234"/>
  <c r="P236"/>
  <c r="AJ239"/>
  <c r="AK239"/>
  <c r="AK248"/>
  <c r="AJ247"/>
  <c r="AJ248"/>
  <c r="AK247"/>
  <c r="AL248"/>
  <c r="P260"/>
  <c r="P285"/>
  <c r="AL328"/>
  <c r="AJ328"/>
  <c r="AK328"/>
  <c r="R367"/>
  <c r="T367"/>
  <c r="F638"/>
  <c r="AB70"/>
  <c r="AB69"/>
  <c r="H295"/>
  <c r="L295"/>
  <c r="AL357"/>
  <c r="AK168"/>
  <c r="AK75"/>
  <c r="AJ75"/>
  <c r="AJ74"/>
  <c r="AL75"/>
  <c r="AB60"/>
  <c r="Z61"/>
  <c r="AH473"/>
  <c r="AG473"/>
  <c r="AL448"/>
  <c r="P146"/>
  <c r="P163"/>
  <c r="P171"/>
  <c r="AK187"/>
  <c r="AL187"/>
  <c r="AJ187"/>
  <c r="R195"/>
  <c r="T196"/>
  <c r="AK208"/>
  <c r="R215"/>
  <c r="T216"/>
  <c r="AK228"/>
  <c r="R240"/>
  <c r="T241"/>
  <c r="P293"/>
  <c r="AJ405"/>
  <c r="AJ404"/>
  <c r="AK405"/>
  <c r="AK404"/>
  <c r="AL406"/>
  <c r="AL405"/>
  <c r="AL404"/>
  <c r="R417"/>
  <c r="T418"/>
  <c r="AB330"/>
  <c r="AB329"/>
  <c r="P183"/>
  <c r="Z191"/>
  <c r="AB190"/>
  <c r="H335"/>
  <c r="L335"/>
  <c r="AK279"/>
  <c r="AG448"/>
  <c r="AH447"/>
  <c r="AG447"/>
  <c r="AH448"/>
  <c r="AI103"/>
  <c r="AJ383"/>
  <c r="AK383"/>
  <c r="AK384"/>
  <c r="AL383"/>
  <c r="P390"/>
  <c r="AI452"/>
  <c r="AL282"/>
  <c r="AL356"/>
  <c r="AH440"/>
  <c r="J35"/>
  <c r="L34"/>
  <c r="R250"/>
  <c r="T250"/>
  <c r="AG442"/>
  <c r="F607"/>
  <c r="F611"/>
  <c r="P607"/>
  <c r="AG445"/>
  <c r="R307"/>
  <c r="T308"/>
  <c r="AJ216"/>
  <c r="R321"/>
  <c r="T321"/>
  <c r="R314"/>
  <c r="T314"/>
  <c r="AJ208"/>
  <c r="AG592"/>
  <c r="AJ353"/>
  <c r="AJ240"/>
  <c r="L62"/>
  <c r="R247"/>
  <c r="T247"/>
  <c r="AJ167"/>
  <c r="P227"/>
  <c r="R426"/>
  <c r="T426"/>
  <c r="P328"/>
  <c r="R436"/>
  <c r="T437"/>
  <c r="T260"/>
  <c r="AB277"/>
  <c r="AL388"/>
  <c r="Z258"/>
  <c r="Z35"/>
  <c r="AL30"/>
  <c r="L385"/>
  <c r="H392"/>
  <c r="H407"/>
  <c r="AB74"/>
  <c r="AK362"/>
  <c r="L406"/>
  <c r="AL239"/>
  <c r="AL325"/>
  <c r="AL330"/>
  <c r="H494"/>
  <c r="L378"/>
  <c r="L296"/>
  <c r="L412"/>
  <c r="L398"/>
  <c r="H524"/>
  <c r="H369"/>
  <c r="AH443"/>
  <c r="Z446"/>
  <c r="AB446"/>
  <c r="P176"/>
  <c r="P196"/>
  <c r="P220"/>
  <c r="R318"/>
  <c r="T318"/>
  <c r="P360"/>
  <c r="P396"/>
  <c r="AK403"/>
  <c r="AL403"/>
  <c r="AJ436"/>
  <c r="AL436"/>
  <c r="AK436"/>
  <c r="P286"/>
  <c r="R242"/>
  <c r="R243"/>
  <c r="P266"/>
  <c r="P305"/>
  <c r="P358"/>
  <c r="AL370"/>
  <c r="AL371"/>
  <c r="AL372"/>
  <c r="AJ370"/>
  <c r="AK370"/>
  <c r="P391"/>
  <c r="R439"/>
  <c r="T440"/>
  <c r="P250"/>
  <c r="T580"/>
  <c r="AH498"/>
  <c r="AH499"/>
  <c r="R253"/>
  <c r="T253"/>
  <c r="AL262"/>
  <c r="AL261"/>
  <c r="AK261"/>
  <c r="AJ260"/>
  <c r="AL260"/>
  <c r="AJ261"/>
  <c r="AK260"/>
  <c r="AK285"/>
  <c r="AJ285"/>
  <c r="AL285"/>
  <c r="P324"/>
  <c r="AJ367"/>
  <c r="AK367"/>
  <c r="AK368"/>
  <c r="AJ368"/>
  <c r="AL367"/>
  <c r="AL368"/>
  <c r="AJ189"/>
  <c r="AL431"/>
  <c r="AL450"/>
  <c r="AK450"/>
  <c r="AL281"/>
  <c r="AJ371"/>
  <c r="AB262"/>
  <c r="AL169"/>
  <c r="AL447"/>
  <c r="AL385"/>
  <c r="AH495"/>
  <c r="X510"/>
  <c r="AJ147"/>
  <c r="AK147"/>
  <c r="AJ163"/>
  <c r="AK163"/>
  <c r="AL165"/>
  <c r="AL164"/>
  <c r="AK164"/>
  <c r="AL163"/>
  <c r="AJ164"/>
  <c r="AL171"/>
  <c r="AK171"/>
  <c r="AJ172"/>
  <c r="AJ171"/>
  <c r="R179"/>
  <c r="P191"/>
  <c r="AL203"/>
  <c r="AK203"/>
  <c r="AJ203"/>
  <c r="P211"/>
  <c r="AJ215"/>
  <c r="AK215"/>
  <c r="AL215"/>
  <c r="P223"/>
  <c r="P232"/>
  <c r="AK240"/>
  <c r="AL240"/>
  <c r="AL307"/>
  <c r="AK308"/>
  <c r="AK307"/>
  <c r="AJ314"/>
  <c r="AL314"/>
  <c r="AK314"/>
  <c r="P407"/>
  <c r="AK417"/>
  <c r="AK418"/>
  <c r="AL418"/>
  <c r="AL417"/>
  <c r="AJ418"/>
  <c r="X183"/>
  <c r="AL279"/>
  <c r="AL384"/>
  <c r="AF492"/>
  <c r="AH492"/>
  <c r="AG492"/>
  <c r="Z447"/>
  <c r="AK369"/>
  <c r="AL369"/>
  <c r="P387"/>
  <c r="AK390"/>
  <c r="AJ390"/>
  <c r="P397"/>
  <c r="AL177"/>
  <c r="AJ312"/>
  <c r="AK356"/>
  <c r="J80"/>
  <c r="L79"/>
  <c r="AI140"/>
  <c r="AB21"/>
  <c r="Z22"/>
  <c r="AG440"/>
  <c r="L327"/>
  <c r="L328"/>
  <c r="AL173"/>
  <c r="H191"/>
  <c r="L191"/>
  <c r="L192"/>
  <c r="R61"/>
  <c r="T62"/>
  <c r="AG446"/>
  <c r="AK14"/>
  <c r="AA597"/>
  <c r="R227"/>
  <c r="T228"/>
  <c r="AJ220"/>
  <c r="AJ319"/>
  <c r="AB314"/>
  <c r="AB160"/>
  <c r="AT316"/>
  <c r="AB179"/>
  <c r="R374"/>
  <c r="T374"/>
  <c r="R446"/>
  <c r="T446"/>
  <c r="R293"/>
  <c r="T294"/>
  <c r="AB496"/>
  <c r="AB267"/>
  <c r="AJ196"/>
  <c r="AB31"/>
  <c r="AJ369"/>
  <c r="AL22"/>
  <c r="AJ228"/>
  <c r="T235"/>
  <c r="T222"/>
  <c r="R330"/>
  <c r="T330"/>
  <c r="AJ154"/>
  <c r="AJ403"/>
  <c r="P609"/>
  <c r="T552"/>
  <c r="R369"/>
  <c r="T370"/>
  <c r="L317"/>
  <c r="AK389"/>
  <c r="Z327"/>
  <c r="AB75"/>
  <c r="AK30"/>
  <c r="AB64"/>
  <c r="AA593"/>
  <c r="AL270"/>
  <c r="AL362"/>
  <c r="AH593"/>
  <c r="AG498"/>
  <c r="L405"/>
  <c r="AH446"/>
  <c r="AL241"/>
  <c r="AL242"/>
  <c r="AL246"/>
  <c r="AL249"/>
  <c r="AL322"/>
  <c r="AL323"/>
  <c r="AK329"/>
  <c r="J162"/>
  <c r="J163"/>
  <c r="L399"/>
  <c r="L420"/>
  <c r="L409"/>
  <c r="L365"/>
  <c r="AB281"/>
  <c r="L429"/>
  <c r="L225"/>
  <c r="L384"/>
  <c r="H450"/>
  <c r="L367"/>
  <c r="H409"/>
  <c r="Z424"/>
  <c r="AB424"/>
  <c r="AI44"/>
  <c r="AI43"/>
  <c r="AJ176"/>
  <c r="AK176"/>
  <c r="AL197"/>
  <c r="AJ197"/>
  <c r="AK197"/>
  <c r="AK196"/>
  <c r="AL204"/>
  <c r="AK204"/>
  <c r="AJ205"/>
  <c r="AK205"/>
  <c r="AL221"/>
  <c r="AK221"/>
  <c r="AK220"/>
  <c r="AL222"/>
  <c r="AJ221"/>
  <c r="AL284"/>
  <c r="AJ284"/>
  <c r="AL283"/>
  <c r="AK283"/>
  <c r="AJ283"/>
  <c r="AK284"/>
  <c r="AL318"/>
  <c r="AJ318"/>
  <c r="AK318"/>
  <c r="AL360"/>
  <c r="AJ361"/>
  <c r="AK360"/>
  <c r="AJ360"/>
  <c r="AL361"/>
  <c r="R396"/>
  <c r="T397"/>
  <c r="P423"/>
  <c r="X286"/>
  <c r="AJ243"/>
  <c r="AL266"/>
  <c r="AK266"/>
  <c r="AJ266"/>
  <c r="AJ305"/>
  <c r="AK306"/>
  <c r="AJ306"/>
  <c r="AL306"/>
  <c r="AL305"/>
  <c r="AK305"/>
  <c r="AK331"/>
  <c r="AJ331"/>
  <c r="AK358"/>
  <c r="AJ358"/>
  <c r="AL358"/>
  <c r="AK391"/>
  <c r="AL391"/>
  <c r="AJ391"/>
  <c r="AL393"/>
  <c r="AJ392"/>
  <c r="AK438"/>
  <c r="AJ438"/>
  <c r="AL438"/>
  <c r="AG476"/>
  <c r="AL439"/>
  <c r="AK439"/>
  <c r="AJ439"/>
  <c r="AL441"/>
  <c r="X443"/>
  <c r="H558"/>
  <c r="Z498"/>
  <c r="AB499"/>
  <c r="AG425"/>
  <c r="X429"/>
  <c r="AK79"/>
  <c r="AL79"/>
  <c r="P239"/>
  <c r="P247"/>
  <c r="P253"/>
  <c r="P278"/>
  <c r="AK324"/>
  <c r="AJ324"/>
  <c r="AL324"/>
  <c r="AJ334"/>
  <c r="AK334"/>
  <c r="AL336"/>
  <c r="P374"/>
  <c r="Z167"/>
  <c r="AB166"/>
  <c r="R199"/>
  <c r="T199"/>
  <c r="P410"/>
  <c r="AK189"/>
  <c r="AK335"/>
  <c r="AK431"/>
  <c r="AL20"/>
  <c r="AK20"/>
  <c r="AJ20"/>
  <c r="AJ19"/>
  <c r="AJ18"/>
  <c r="G631"/>
  <c r="AB169"/>
  <c r="Z170"/>
  <c r="AK312"/>
  <c r="AB291"/>
  <c r="AB292"/>
  <c r="AL437"/>
  <c r="AL244"/>
  <c r="P314"/>
  <c r="H556"/>
  <c r="AL172"/>
  <c r="AL308"/>
  <c r="AL359"/>
  <c r="AL419"/>
  <c r="AK281"/>
  <c r="AL138"/>
  <c r="AK138"/>
  <c r="AG509"/>
  <c r="AH509"/>
  <c r="AL77"/>
  <c r="P154"/>
  <c r="P167"/>
  <c r="AJ179"/>
  <c r="AK180"/>
  <c r="AK179"/>
  <c r="AL180"/>
  <c r="AL179"/>
  <c r="AL181"/>
  <c r="AK191"/>
  <c r="AK192"/>
  <c r="AL191"/>
  <c r="AJ192"/>
  <c r="AJ191"/>
  <c r="AL192"/>
  <c r="P199"/>
  <c r="P207"/>
  <c r="AK212"/>
  <c r="R219"/>
  <c r="T220"/>
  <c r="AJ223"/>
  <c r="AK223"/>
  <c r="AL223"/>
  <c r="AK224"/>
  <c r="AK232"/>
  <c r="AL232"/>
  <c r="AK293"/>
  <c r="AL293"/>
  <c r="AJ293"/>
  <c r="AL294"/>
  <c r="AK294"/>
  <c r="AL295"/>
  <c r="P311"/>
  <c r="AK400"/>
  <c r="AL400"/>
  <c r="AJ400"/>
  <c r="AK407"/>
  <c r="AJ407"/>
  <c r="AL407"/>
  <c r="X79"/>
  <c r="X77"/>
  <c r="T246"/>
  <c r="H446"/>
  <c r="H424"/>
  <c r="AJ356"/>
  <c r="P362"/>
  <c r="AJ387"/>
  <c r="AL387"/>
  <c r="AK387"/>
  <c r="AJ397"/>
  <c r="AK397"/>
  <c r="AJ398"/>
  <c r="AK398"/>
  <c r="AL399"/>
  <c r="AL398"/>
  <c r="T203"/>
  <c r="AB181"/>
  <c r="H190"/>
  <c r="L190"/>
  <c r="AJ440"/>
  <c r="L226"/>
  <c r="AL14"/>
  <c r="H504"/>
  <c r="AK80"/>
  <c r="L368"/>
  <c r="Z484"/>
  <c r="AB484"/>
  <c r="AB369"/>
  <c r="L464"/>
  <c r="L369"/>
  <c r="L482"/>
  <c r="L479"/>
  <c r="R550"/>
  <c r="T550"/>
  <c r="L493"/>
  <c r="H371"/>
  <c r="R387"/>
  <c r="T388"/>
  <c r="T474"/>
  <c r="T577"/>
  <c r="T500"/>
  <c r="R311"/>
  <c r="T311"/>
  <c r="R255"/>
  <c r="T255"/>
  <c r="L372"/>
  <c r="L183"/>
  <c r="H183"/>
  <c r="L184"/>
  <c r="H340"/>
  <c r="J341"/>
  <c r="L340"/>
  <c r="AB324"/>
  <c r="AB325"/>
  <c r="L483"/>
  <c r="J484"/>
  <c r="H258"/>
  <c r="L258"/>
  <c r="AB159"/>
  <c r="AB251"/>
  <c r="R183"/>
  <c r="T184"/>
  <c r="AB380"/>
  <c r="AB310"/>
  <c r="Z311"/>
  <c r="H478"/>
  <c r="J382"/>
  <c r="L383"/>
  <c r="J513"/>
  <c r="L512"/>
  <c r="AB382"/>
  <c r="L381"/>
  <c r="AB452"/>
  <c r="Z453"/>
  <c r="L551"/>
  <c r="L550"/>
  <c r="L555"/>
  <c r="L554"/>
  <c r="R395"/>
  <c r="J454"/>
  <c r="L453"/>
  <c r="R464"/>
  <c r="T464"/>
  <c r="H453"/>
  <c r="AH508"/>
  <c r="AG507"/>
  <c r="AH507"/>
  <c r="AF507"/>
  <c r="R194"/>
  <c r="AL253"/>
  <c r="AK251"/>
  <c r="AL251"/>
  <c r="AL252"/>
  <c r="AK252"/>
  <c r="AJ252"/>
  <c r="AJ251"/>
  <c r="AL302"/>
  <c r="AK300"/>
  <c r="AL300"/>
  <c r="AJ301"/>
  <c r="AL301"/>
  <c r="AK301"/>
  <c r="AL379"/>
  <c r="AK380"/>
  <c r="AK379"/>
  <c r="AJ379"/>
  <c r="AL381"/>
  <c r="AL380"/>
  <c r="P177"/>
  <c r="T82"/>
  <c r="T83"/>
  <c r="H203"/>
  <c r="AB497"/>
  <c r="H252"/>
  <c r="L252"/>
  <c r="L319"/>
  <c r="L320"/>
  <c r="H319"/>
  <c r="H423"/>
  <c r="L423"/>
  <c r="L424"/>
  <c r="AI6"/>
  <c r="L435"/>
  <c r="Z163"/>
  <c r="AB163"/>
  <c r="S596"/>
  <c r="AH592"/>
  <c r="AA595"/>
  <c r="U606"/>
  <c r="AC597"/>
  <c r="AC595"/>
  <c r="H162"/>
  <c r="L162"/>
  <c r="Z426"/>
  <c r="AL148"/>
  <c r="AJ149"/>
  <c r="AJ148"/>
  <c r="AL149"/>
  <c r="AK148"/>
  <c r="AL150"/>
  <c r="AK149"/>
  <c r="Z441"/>
  <c r="Z507"/>
  <c r="Z425"/>
  <c r="X430"/>
  <c r="Z493"/>
  <c r="Z449"/>
  <c r="AJ72"/>
  <c r="AL72"/>
  <c r="AK73"/>
  <c r="AK72"/>
  <c r="AL73"/>
  <c r="AJ174"/>
  <c r="AK174"/>
  <c r="AK175"/>
  <c r="AL176"/>
  <c r="AL175"/>
  <c r="AJ175"/>
  <c r="AL174"/>
  <c r="AJ194"/>
  <c r="AK195"/>
  <c r="AL196"/>
  <c r="AL194"/>
  <c r="AL195"/>
  <c r="AK194"/>
  <c r="AJ195"/>
  <c r="AK206"/>
  <c r="AK207"/>
  <c r="AL208"/>
  <c r="AL206"/>
  <c r="AL207"/>
  <c r="AJ207"/>
  <c r="R218"/>
  <c r="P254"/>
  <c r="P271"/>
  <c r="AK288"/>
  <c r="AL287"/>
  <c r="AJ288"/>
  <c r="AL289"/>
  <c r="AK287"/>
  <c r="AL288"/>
  <c r="AJ287"/>
  <c r="R319"/>
  <c r="R363"/>
  <c r="P395"/>
  <c r="AL408"/>
  <c r="AL410"/>
  <c r="AK408"/>
  <c r="AJ409"/>
  <c r="AJ408"/>
  <c r="AL409"/>
  <c r="AK409"/>
  <c r="AL424"/>
  <c r="AL426"/>
  <c r="AK424"/>
  <c r="AL425"/>
  <c r="AJ425"/>
  <c r="AJ424"/>
  <c r="AK425"/>
  <c r="T536"/>
  <c r="T535"/>
  <c r="X178"/>
  <c r="T283"/>
  <c r="T284"/>
  <c r="X137"/>
  <c r="F137"/>
  <c r="T445"/>
  <c r="T444"/>
  <c r="G607"/>
  <c r="H535"/>
  <c r="T547"/>
  <c r="T548"/>
  <c r="L263"/>
  <c r="H263"/>
  <c r="H571"/>
  <c r="AB185"/>
  <c r="AB186"/>
  <c r="L26"/>
  <c r="J27"/>
  <c r="AB35"/>
  <c r="Z36"/>
  <c r="L212"/>
  <c r="L213"/>
  <c r="H212"/>
  <c r="H248"/>
  <c r="L248"/>
  <c r="J249"/>
  <c r="J301"/>
  <c r="H300"/>
  <c r="L300"/>
  <c r="H325"/>
  <c r="L326"/>
  <c r="L325"/>
  <c r="L386"/>
  <c r="J387"/>
  <c r="L403"/>
  <c r="H403"/>
  <c r="L404"/>
  <c r="H497"/>
  <c r="L497"/>
  <c r="L498"/>
  <c r="J65"/>
  <c r="L64"/>
  <c r="AG501"/>
  <c r="AH501"/>
  <c r="AH500"/>
  <c r="Z502"/>
  <c r="AH444"/>
  <c r="Z428"/>
  <c r="T497"/>
  <c r="AB388"/>
  <c r="AB387"/>
  <c r="L477"/>
  <c r="L476"/>
  <c r="AI145"/>
  <c r="AI144"/>
  <c r="R174"/>
  <c r="T175"/>
  <c r="R287"/>
  <c r="R408"/>
  <c r="T409"/>
  <c r="X438"/>
  <c r="X446"/>
  <c r="T214"/>
  <c r="T215"/>
  <c r="T441"/>
  <c r="Z342"/>
  <c r="AB341"/>
  <c r="AG502"/>
  <c r="AH503"/>
  <c r="AH502"/>
  <c r="U611"/>
  <c r="AH595"/>
  <c r="AC596"/>
  <c r="T543"/>
  <c r="AK52"/>
  <c r="AL51"/>
  <c r="AK51"/>
  <c r="AL53"/>
  <c r="AL52"/>
  <c r="AJ52"/>
  <c r="AJ51"/>
  <c r="X428"/>
  <c r="AG437"/>
  <c r="AH437"/>
  <c r="AH438"/>
  <c r="AI55"/>
  <c r="AG463"/>
  <c r="AH463"/>
  <c r="AH462"/>
  <c r="AG462"/>
  <c r="P166"/>
  <c r="P198"/>
  <c r="P210"/>
  <c r="AJ218"/>
  <c r="AK218"/>
  <c r="AL220"/>
  <c r="AL219"/>
  <c r="AK219"/>
  <c r="AL218"/>
  <c r="AJ219"/>
  <c r="AK235"/>
  <c r="AL236"/>
  <c r="AK236"/>
  <c r="AL235"/>
  <c r="AJ235"/>
  <c r="AK255"/>
  <c r="AL254"/>
  <c r="AK254"/>
  <c r="AL256"/>
  <c r="AL255"/>
  <c r="AJ254"/>
  <c r="AJ255"/>
  <c r="AK272"/>
  <c r="AL271"/>
  <c r="AJ272"/>
  <c r="AL273"/>
  <c r="AK271"/>
  <c r="AL272"/>
  <c r="AJ271"/>
  <c r="AK320"/>
  <c r="AL319"/>
  <c r="AK319"/>
  <c r="AJ320"/>
  <c r="AL320"/>
  <c r="AL363"/>
  <c r="AK364"/>
  <c r="AK363"/>
  <c r="AL365"/>
  <c r="AL364"/>
  <c r="AJ363"/>
  <c r="AL395"/>
  <c r="AK396"/>
  <c r="AK395"/>
  <c r="AL396"/>
  <c r="AL397"/>
  <c r="AJ395"/>
  <c r="X433"/>
  <c r="X442"/>
  <c r="P178"/>
  <c r="AJ73"/>
  <c r="AB258"/>
  <c r="AB259"/>
  <c r="L16"/>
  <c r="L42"/>
  <c r="J43"/>
  <c r="J159"/>
  <c r="L158"/>
  <c r="J517"/>
  <c r="L180"/>
  <c r="H180"/>
  <c r="J232"/>
  <c r="L231"/>
  <c r="H231"/>
  <c r="L376"/>
  <c r="H375"/>
  <c r="L375"/>
  <c r="H415"/>
  <c r="L416"/>
  <c r="L415"/>
  <c r="L506"/>
  <c r="L505"/>
  <c r="H505"/>
  <c r="L78"/>
  <c r="L77"/>
  <c r="Z500"/>
  <c r="AH475"/>
  <c r="AH474"/>
  <c r="Z444"/>
  <c r="T527"/>
  <c r="T526"/>
  <c r="T505"/>
  <c r="H476"/>
  <c r="AK155"/>
  <c r="AG441"/>
  <c r="AH441"/>
  <c r="AH442"/>
  <c r="AG493"/>
  <c r="AG494"/>
  <c r="AH493"/>
  <c r="AH494"/>
  <c r="P72"/>
  <c r="R206"/>
  <c r="T206"/>
  <c r="P218"/>
  <c r="AJ226"/>
  <c r="AK227"/>
  <c r="AL228"/>
  <c r="AL226"/>
  <c r="AL227"/>
  <c r="AK226"/>
  <c r="AJ227"/>
  <c r="AL269"/>
  <c r="AK267"/>
  <c r="AL267"/>
  <c r="AL268"/>
  <c r="AK268"/>
  <c r="AJ268"/>
  <c r="AJ267"/>
  <c r="AJ332"/>
  <c r="AL334"/>
  <c r="AK332"/>
  <c r="AL332"/>
  <c r="AK333"/>
  <c r="AL333"/>
  <c r="AJ333"/>
  <c r="R424"/>
  <c r="T425"/>
  <c r="AJ380"/>
  <c r="H449"/>
  <c r="H303"/>
  <c r="L303"/>
  <c r="L304"/>
  <c r="AB85"/>
  <c r="Z86"/>
  <c r="J337"/>
  <c r="L338"/>
  <c r="L336"/>
  <c r="H336"/>
  <c r="AG428"/>
  <c r="AH428"/>
  <c r="AH429"/>
  <c r="AH430"/>
  <c r="AG429"/>
  <c r="J86"/>
  <c r="AG596"/>
  <c r="S607"/>
  <c r="X136"/>
  <c r="AT169"/>
  <c r="AG595"/>
  <c r="AH597"/>
  <c r="AA592"/>
  <c r="F135"/>
  <c r="Q599"/>
  <c r="R382"/>
  <c r="AI428"/>
  <c r="Z437"/>
  <c r="X431"/>
  <c r="Z462"/>
  <c r="Z463"/>
  <c r="AK48"/>
  <c r="AK47"/>
  <c r="AL49"/>
  <c r="AL47"/>
  <c r="AL48"/>
  <c r="AK167"/>
  <c r="AL168"/>
  <c r="AK166"/>
  <c r="AL167"/>
  <c r="AL166"/>
  <c r="AJ182"/>
  <c r="AK183"/>
  <c r="AL184"/>
  <c r="AK182"/>
  <c r="AL183"/>
  <c r="AJ183"/>
  <c r="AL182"/>
  <c r="AK199"/>
  <c r="AL200"/>
  <c r="AK198"/>
  <c r="AL199"/>
  <c r="AL198"/>
  <c r="AJ199"/>
  <c r="AK211"/>
  <c r="AL212"/>
  <c r="AL210"/>
  <c r="AL211"/>
  <c r="AK210"/>
  <c r="AJ211"/>
  <c r="P251"/>
  <c r="R267"/>
  <c r="P287"/>
  <c r="R332"/>
  <c r="R333"/>
  <c r="T333"/>
  <c r="P379"/>
  <c r="P408"/>
  <c r="AL411"/>
  <c r="AK412"/>
  <c r="AK411"/>
  <c r="AL412"/>
  <c r="AL413"/>
  <c r="AJ411"/>
  <c r="X150"/>
  <c r="F150"/>
  <c r="T236"/>
  <c r="T405"/>
  <c r="T406"/>
  <c r="P150"/>
  <c r="AJ364"/>
  <c r="H473"/>
  <c r="L253"/>
  <c r="H255"/>
  <c r="J256"/>
  <c r="L255"/>
  <c r="L227"/>
  <c r="H227"/>
  <c r="L228"/>
  <c r="L395"/>
  <c r="L396"/>
  <c r="AB83"/>
  <c r="U597"/>
  <c r="L47"/>
  <c r="J48"/>
  <c r="L76"/>
  <c r="H76"/>
  <c r="L216"/>
  <c r="H216"/>
  <c r="L217"/>
  <c r="L265"/>
  <c r="H264"/>
  <c r="L264"/>
  <c r="H284"/>
  <c r="L285"/>
  <c r="L284"/>
  <c r="L324"/>
  <c r="H324"/>
  <c r="H338"/>
  <c r="L243"/>
  <c r="J244"/>
  <c r="Z474"/>
  <c r="L631"/>
  <c r="S610"/>
  <c r="U607"/>
  <c r="U609"/>
  <c r="U610"/>
  <c r="T562"/>
  <c r="T501"/>
  <c r="T449"/>
  <c r="T450"/>
  <c r="AH445"/>
  <c r="AB76"/>
  <c r="AB77"/>
  <c r="R69"/>
  <c r="T69"/>
  <c r="R256"/>
  <c r="T256"/>
  <c r="T476"/>
  <c r="T477"/>
  <c r="L379"/>
  <c r="L380"/>
  <c r="H379"/>
  <c r="R516"/>
  <c r="L176"/>
  <c r="L177"/>
  <c r="AB174"/>
  <c r="AB173"/>
  <c r="G592"/>
  <c r="H176"/>
  <c r="T371"/>
  <c r="AB65"/>
  <c r="Z66"/>
  <c r="T379"/>
  <c r="T380"/>
  <c r="J344"/>
  <c r="H343"/>
  <c r="L343"/>
  <c r="R27"/>
  <c r="T434"/>
  <c r="T435"/>
  <c r="R343"/>
  <c r="R452"/>
  <c r="T451"/>
  <c r="R72"/>
  <c r="T71"/>
  <c r="R482"/>
  <c r="T481"/>
  <c r="T262"/>
  <c r="T261"/>
  <c r="R35"/>
  <c r="T34"/>
  <c r="T366"/>
  <c r="T217"/>
  <c r="T201"/>
  <c r="T327"/>
  <c r="AB243"/>
  <c r="Z244"/>
  <c r="T537"/>
  <c r="T538"/>
  <c r="T32"/>
  <c r="T33"/>
  <c r="T555"/>
  <c r="T556"/>
  <c r="T297"/>
  <c r="T298"/>
  <c r="T282"/>
  <c r="T252"/>
  <c r="T524"/>
  <c r="T525"/>
  <c r="T510"/>
  <c r="T509"/>
  <c r="T503"/>
  <c r="T502"/>
  <c r="T494"/>
  <c r="T495"/>
  <c r="T420"/>
  <c r="T419"/>
  <c r="T404"/>
  <c r="T403"/>
  <c r="T242"/>
  <c r="AG593"/>
  <c r="R22"/>
  <c r="T21"/>
  <c r="T20"/>
  <c r="T19"/>
  <c r="G611"/>
  <c r="G606"/>
  <c r="T304"/>
  <c r="T303"/>
  <c r="T480"/>
  <c r="T479"/>
  <c r="T213"/>
  <c r="T212"/>
  <c r="T197"/>
  <c r="T190"/>
  <c r="T558"/>
  <c r="T559"/>
  <c r="T293"/>
  <c r="T277"/>
  <c r="T278"/>
  <c r="T563"/>
  <c r="T564"/>
  <c r="T432"/>
  <c r="T416"/>
  <c r="T415"/>
  <c r="T400"/>
  <c r="T399"/>
  <c r="K603"/>
  <c r="R47"/>
  <c r="R513"/>
  <c r="T227"/>
  <c r="T263"/>
  <c r="T264"/>
  <c r="T338"/>
  <c r="T337"/>
  <c r="T571"/>
  <c r="T572"/>
  <c r="T209"/>
  <c r="T208"/>
  <c r="J170"/>
  <c r="L169"/>
  <c r="H169"/>
  <c r="T25"/>
  <c r="T566"/>
  <c r="T567"/>
  <c r="T442"/>
  <c r="T443"/>
  <c r="T289"/>
  <c r="T290"/>
  <c r="T273"/>
  <c r="T274"/>
  <c r="T533"/>
  <c r="T532"/>
  <c r="T507"/>
  <c r="T506"/>
  <c r="T498"/>
  <c r="T499"/>
  <c r="T428"/>
  <c r="T411"/>
  <c r="T412"/>
  <c r="T237"/>
  <c r="T238"/>
  <c r="K604"/>
  <c r="F645"/>
  <c r="AF78"/>
  <c r="AF77"/>
  <c r="AF76"/>
  <c r="AF75"/>
  <c r="AF74"/>
  <c r="AF73"/>
  <c r="AF72"/>
  <c r="AF71"/>
  <c r="AF70"/>
  <c r="AF69"/>
  <c r="AF68"/>
  <c r="AF67"/>
  <c r="AF66"/>
  <c r="AF65"/>
  <c r="AF64"/>
  <c r="AF63"/>
  <c r="AF62"/>
  <c r="AF61"/>
  <c r="AF60"/>
  <c r="R41"/>
  <c r="T40"/>
  <c r="F624"/>
  <c r="T258"/>
  <c r="T259"/>
  <c r="T27"/>
  <c r="T28"/>
  <c r="T377"/>
  <c r="T378"/>
  <c r="L9"/>
  <c r="T540"/>
  <c r="T541"/>
  <c r="T393"/>
  <c r="T385"/>
  <c r="T221"/>
  <c r="T205"/>
  <c r="T204"/>
  <c r="L21"/>
  <c r="J22"/>
  <c r="T335"/>
  <c r="T546"/>
  <c r="T545"/>
  <c r="T438"/>
  <c r="T285"/>
  <c r="T286"/>
  <c r="T265"/>
  <c r="T266"/>
  <c r="T574"/>
  <c r="T575"/>
  <c r="T528"/>
  <c r="T529"/>
  <c r="T423"/>
  <c r="T407"/>
  <c r="L72"/>
  <c r="H72"/>
  <c r="J73"/>
  <c r="T223"/>
  <c r="T224"/>
  <c r="T67"/>
  <c r="T66"/>
  <c r="R16"/>
  <c r="T15"/>
  <c r="Z164"/>
  <c r="AB232"/>
  <c r="Z233"/>
  <c r="AB15"/>
  <c r="Z16"/>
  <c r="K7"/>
  <c r="K6"/>
  <c r="M595"/>
  <c r="M586"/>
  <c r="M588"/>
  <c r="M596"/>
  <c r="M589"/>
  <c r="M593"/>
  <c r="M590"/>
  <c r="M597"/>
  <c r="M592"/>
  <c r="K600"/>
  <c r="M604"/>
  <c r="M599"/>
  <c r="S597"/>
  <c r="T170"/>
  <c r="R163"/>
  <c r="T162"/>
  <c r="P133"/>
  <c r="X159"/>
  <c r="H158"/>
  <c r="F136"/>
  <c r="T173"/>
  <c r="T70"/>
  <c r="R232"/>
  <c r="T231"/>
  <c r="R11"/>
  <c r="T10"/>
  <c r="Z48"/>
  <c r="K530"/>
  <c r="K610"/>
  <c r="M607"/>
  <c r="S611"/>
  <c r="M600"/>
  <c r="T77"/>
  <c r="T76"/>
  <c r="X250"/>
  <c r="F250"/>
  <c r="X133"/>
  <c r="F133"/>
  <c r="T80"/>
  <c r="T81"/>
  <c r="T176"/>
  <c r="T177"/>
  <c r="R86"/>
  <c r="T85"/>
  <c r="T166"/>
  <c r="M609"/>
  <c r="M602"/>
  <c r="P137"/>
  <c r="P186"/>
  <c r="T521"/>
  <c r="T522"/>
  <c r="T192"/>
  <c r="T191"/>
  <c r="AI11"/>
  <c r="P135"/>
  <c r="X135"/>
  <c r="T186"/>
  <c r="T185"/>
  <c r="T168"/>
  <c r="T167"/>
  <c r="R158"/>
  <c r="T157"/>
  <c r="J87"/>
  <c r="L86"/>
  <c r="AB41"/>
  <c r="Z42"/>
  <c r="K602"/>
  <c r="K599"/>
  <c r="M611"/>
  <c r="M606"/>
  <c r="M610"/>
  <c r="S609"/>
  <c r="M603"/>
  <c r="T302"/>
  <c r="T248"/>
  <c r="T307"/>
  <c r="T431"/>
  <c r="R375"/>
  <c r="T375"/>
  <c r="T251"/>
  <c r="T427"/>
  <c r="T342"/>
  <c r="T257"/>
  <c r="T439"/>
  <c r="T331"/>
  <c r="T189"/>
  <c r="T417"/>
  <c r="T322"/>
  <c r="T312"/>
  <c r="T392"/>
  <c r="T332"/>
  <c r="T240"/>
  <c r="T401"/>
  <c r="T281"/>
  <c r="T328"/>
  <c r="T436"/>
  <c r="T316"/>
  <c r="T183"/>
  <c r="J466"/>
  <c r="L466"/>
  <c r="AB498"/>
  <c r="AI84"/>
  <c r="AK44"/>
  <c r="AL44"/>
  <c r="AK45"/>
  <c r="AJ45"/>
  <c r="AJ44"/>
  <c r="AJ43"/>
  <c r="AL45"/>
  <c r="L81"/>
  <c r="L80"/>
  <c r="H182"/>
  <c r="Z510"/>
  <c r="AB510"/>
  <c r="T254"/>
  <c r="AI104"/>
  <c r="H167"/>
  <c r="L167"/>
  <c r="L168"/>
  <c r="T323"/>
  <c r="R324"/>
  <c r="S595"/>
  <c r="G595"/>
  <c r="T364"/>
  <c r="AB171"/>
  <c r="AB170"/>
  <c r="H285"/>
  <c r="AB328"/>
  <c r="AB327"/>
  <c r="AL140"/>
  <c r="AK140"/>
  <c r="AE511"/>
  <c r="T243"/>
  <c r="R244"/>
  <c r="J36"/>
  <c r="L35"/>
  <c r="AL452"/>
  <c r="AK452"/>
  <c r="AJ452"/>
  <c r="AB61"/>
  <c r="AB62"/>
  <c r="H435"/>
  <c r="T29"/>
  <c r="R30"/>
  <c r="AL100"/>
  <c r="AJ100"/>
  <c r="AJ99"/>
  <c r="AJ98"/>
  <c r="AJ97"/>
  <c r="AJ96"/>
  <c r="H444"/>
  <c r="T61"/>
  <c r="K609"/>
  <c r="T447"/>
  <c r="G609"/>
  <c r="H646"/>
  <c r="G610"/>
  <c r="G597"/>
  <c r="T369"/>
  <c r="U596"/>
  <c r="U595"/>
  <c r="AB425"/>
  <c r="AB168"/>
  <c r="AB167"/>
  <c r="H428"/>
  <c r="J164"/>
  <c r="L163"/>
  <c r="AI142"/>
  <c r="AI141"/>
  <c r="T179"/>
  <c r="R180"/>
  <c r="AI453"/>
  <c r="AB191"/>
  <c r="AB192"/>
  <c r="AK102"/>
  <c r="AK101"/>
  <c r="AL101"/>
  <c r="AL102"/>
  <c r="AJ102"/>
  <c r="AJ101"/>
  <c r="S593"/>
  <c r="S606"/>
  <c r="T334"/>
  <c r="T315"/>
  <c r="T200"/>
  <c r="G593"/>
  <c r="H630"/>
  <c r="G596"/>
  <c r="T368"/>
  <c r="T383"/>
  <c r="U592"/>
  <c r="H163"/>
  <c r="T396"/>
  <c r="H442"/>
  <c r="AK43"/>
  <c r="AL43"/>
  <c r="AB440"/>
  <c r="Z23"/>
  <c r="AB22"/>
  <c r="AB447"/>
  <c r="AB448"/>
  <c r="AH510"/>
  <c r="AG510"/>
  <c r="AK103"/>
  <c r="AL103"/>
  <c r="AJ103"/>
  <c r="AK100"/>
  <c r="Z485"/>
  <c r="Z486"/>
  <c r="T551"/>
  <c r="T609"/>
  <c r="J467"/>
  <c r="L467"/>
  <c r="T395"/>
  <c r="T387"/>
  <c r="H382"/>
  <c r="L607"/>
  <c r="T382"/>
  <c r="L609"/>
  <c r="L341"/>
  <c r="H341"/>
  <c r="L342"/>
  <c r="T174"/>
  <c r="T408"/>
  <c r="L382"/>
  <c r="L606"/>
  <c r="T424"/>
  <c r="AB311"/>
  <c r="AB312"/>
  <c r="J485"/>
  <c r="L484"/>
  <c r="L513"/>
  <c r="L514"/>
  <c r="R465"/>
  <c r="T465"/>
  <c r="L611"/>
  <c r="L610"/>
  <c r="Z454"/>
  <c r="AB453"/>
  <c r="J455"/>
  <c r="L454"/>
  <c r="H454"/>
  <c r="AI56"/>
  <c r="U604"/>
  <c r="U588"/>
  <c r="U600"/>
  <c r="U589"/>
  <c r="U599"/>
  <c r="U603"/>
  <c r="U602"/>
  <c r="AB428"/>
  <c r="AB429"/>
  <c r="Z37"/>
  <c r="AB36"/>
  <c r="AB474"/>
  <c r="AB475"/>
  <c r="AB463"/>
  <c r="Z464"/>
  <c r="H337"/>
  <c r="L337"/>
  <c r="L232"/>
  <c r="H232"/>
  <c r="J233"/>
  <c r="L517"/>
  <c r="J518"/>
  <c r="H441"/>
  <c r="T207"/>
  <c r="L301"/>
  <c r="L302"/>
  <c r="H301"/>
  <c r="H177"/>
  <c r="AB449"/>
  <c r="AB450"/>
  <c r="AB493"/>
  <c r="AB494"/>
  <c r="H429"/>
  <c r="H430"/>
  <c r="AB500"/>
  <c r="AB501"/>
  <c r="H607"/>
  <c r="H609"/>
  <c r="H611"/>
  <c r="H610"/>
  <c r="H606"/>
  <c r="K607"/>
  <c r="K611"/>
  <c r="H244"/>
  <c r="L244"/>
  <c r="L245"/>
  <c r="H256"/>
  <c r="L256"/>
  <c r="L257"/>
  <c r="AB437"/>
  <c r="AB438"/>
  <c r="P428"/>
  <c r="AB86"/>
  <c r="Z87"/>
  <c r="AB444"/>
  <c r="AB445"/>
  <c r="L17"/>
  <c r="H427"/>
  <c r="U590"/>
  <c r="H445"/>
  <c r="T287"/>
  <c r="T288"/>
  <c r="AK144"/>
  <c r="AL144"/>
  <c r="H387"/>
  <c r="L387"/>
  <c r="L388"/>
  <c r="L249"/>
  <c r="J250"/>
  <c r="L27"/>
  <c r="L28"/>
  <c r="AB507"/>
  <c r="Z508"/>
  <c r="AB441"/>
  <c r="AB442"/>
  <c r="U586"/>
  <c r="J44"/>
  <c r="L43"/>
  <c r="H437"/>
  <c r="T219"/>
  <c r="T218"/>
  <c r="AB427"/>
  <c r="AB426"/>
  <c r="AK6"/>
  <c r="AT263"/>
  <c r="K606"/>
  <c r="L48"/>
  <c r="J49"/>
  <c r="T267"/>
  <c r="R268"/>
  <c r="AL430"/>
  <c r="AL429"/>
  <c r="AL428"/>
  <c r="P136"/>
  <c r="P596"/>
  <c r="L160"/>
  <c r="L159"/>
  <c r="H432"/>
  <c r="G585"/>
  <c r="H622"/>
  <c r="AK55"/>
  <c r="AL55"/>
  <c r="U585"/>
  <c r="Z343"/>
  <c r="AB342"/>
  <c r="AL147"/>
  <c r="AJ146"/>
  <c r="AJ145"/>
  <c r="AJ144"/>
  <c r="AL146"/>
  <c r="AK145"/>
  <c r="AL145"/>
  <c r="AK146"/>
  <c r="AB502"/>
  <c r="AB503"/>
  <c r="J66"/>
  <c r="L65"/>
  <c r="T319"/>
  <c r="T320"/>
  <c r="AI7"/>
  <c r="T194"/>
  <c r="T195"/>
  <c r="T516"/>
  <c r="R517"/>
  <c r="L344"/>
  <c r="J345"/>
  <c r="H344"/>
  <c r="AB67"/>
  <c r="AB66"/>
  <c r="H629"/>
  <c r="L73"/>
  <c r="H73"/>
  <c r="L74"/>
  <c r="T41"/>
  <c r="R42"/>
  <c r="L171"/>
  <c r="L170"/>
  <c r="H170"/>
  <c r="T22"/>
  <c r="R23"/>
  <c r="AB244"/>
  <c r="AB245"/>
  <c r="H648"/>
  <c r="T72"/>
  <c r="R73"/>
  <c r="T47"/>
  <c r="R48"/>
  <c r="H643"/>
  <c r="J23"/>
  <c r="L22"/>
  <c r="L10"/>
  <c r="AF593"/>
  <c r="AF597"/>
  <c r="AF592"/>
  <c r="AF596"/>
  <c r="AF595"/>
  <c r="T514"/>
  <c r="T513"/>
  <c r="H644"/>
  <c r="T35"/>
  <c r="R36"/>
  <c r="T482"/>
  <c r="R483"/>
  <c r="T452"/>
  <c r="R453"/>
  <c r="T343"/>
  <c r="R344"/>
  <c r="T158"/>
  <c r="R159"/>
  <c r="AK11"/>
  <c r="AL11"/>
  <c r="F585"/>
  <c r="F593"/>
  <c r="F596"/>
  <c r="F592"/>
  <c r="F595"/>
  <c r="F586"/>
  <c r="F588"/>
  <c r="F590"/>
  <c r="F589"/>
  <c r="F597"/>
  <c r="L87"/>
  <c r="J88"/>
  <c r="T86"/>
  <c r="R87"/>
  <c r="AB48"/>
  <c r="Z49"/>
  <c r="P592"/>
  <c r="P593"/>
  <c r="P595"/>
  <c r="P597"/>
  <c r="AB233"/>
  <c r="AB234"/>
  <c r="AB165"/>
  <c r="AB164"/>
  <c r="Z43"/>
  <c r="AB42"/>
  <c r="H249"/>
  <c r="F604"/>
  <c r="F603"/>
  <c r="F602"/>
  <c r="F600"/>
  <c r="F599"/>
  <c r="AT261"/>
  <c r="T11"/>
  <c r="R12"/>
  <c r="T232"/>
  <c r="R233"/>
  <c r="K588"/>
  <c r="K597"/>
  <c r="K595"/>
  <c r="K593"/>
  <c r="K589"/>
  <c r="K585"/>
  <c r="K590"/>
  <c r="K596"/>
  <c r="K586"/>
  <c r="K592"/>
  <c r="T16"/>
  <c r="R17"/>
  <c r="AI12"/>
  <c r="P603"/>
  <c r="AB485"/>
  <c r="X596"/>
  <c r="X597"/>
  <c r="X592"/>
  <c r="X595"/>
  <c r="X593"/>
  <c r="T163"/>
  <c r="R164"/>
  <c r="Z17"/>
  <c r="AB16"/>
  <c r="T376"/>
  <c r="T181"/>
  <c r="T180"/>
  <c r="AR592"/>
  <c r="I629"/>
  <c r="L656"/>
  <c r="L36"/>
  <c r="J37"/>
  <c r="AK104"/>
  <c r="AL104"/>
  <c r="AI85"/>
  <c r="H647"/>
  <c r="AR593"/>
  <c r="I630"/>
  <c r="L164"/>
  <c r="H164"/>
  <c r="L165"/>
  <c r="AF511"/>
  <c r="AH511"/>
  <c r="AG511"/>
  <c r="T611"/>
  <c r="H634"/>
  <c r="AI156"/>
  <c r="AK453"/>
  <c r="AL453"/>
  <c r="AJ453"/>
  <c r="AL141"/>
  <c r="AK141"/>
  <c r="T31"/>
  <c r="T30"/>
  <c r="Z511"/>
  <c r="AR597"/>
  <c r="I634"/>
  <c r="AB23"/>
  <c r="AB24"/>
  <c r="AI454"/>
  <c r="AL142"/>
  <c r="AJ143"/>
  <c r="AJ142"/>
  <c r="AJ141"/>
  <c r="AJ140"/>
  <c r="AJ139"/>
  <c r="AJ138"/>
  <c r="AK142"/>
  <c r="AL143"/>
  <c r="AK143"/>
  <c r="T244"/>
  <c r="T245"/>
  <c r="AE512"/>
  <c r="T324"/>
  <c r="T325"/>
  <c r="AI105"/>
  <c r="AL84"/>
  <c r="AK84"/>
  <c r="T606"/>
  <c r="J468"/>
  <c r="J469"/>
  <c r="T610"/>
  <c r="T607"/>
  <c r="R466"/>
  <c r="R467"/>
  <c r="L485"/>
  <c r="J486"/>
  <c r="L455"/>
  <c r="J456"/>
  <c r="H455"/>
  <c r="Z455"/>
  <c r="AB454"/>
  <c r="G588"/>
  <c r="G590"/>
  <c r="G602"/>
  <c r="G586"/>
  <c r="G604"/>
  <c r="G600"/>
  <c r="G599"/>
  <c r="G589"/>
  <c r="G603"/>
  <c r="J519"/>
  <c r="H518"/>
  <c r="L518"/>
  <c r="AB37"/>
  <c r="Z38"/>
  <c r="AI58"/>
  <c r="AI57"/>
  <c r="P602"/>
  <c r="T268"/>
  <c r="R269"/>
  <c r="L49"/>
  <c r="J50"/>
  <c r="AB508"/>
  <c r="AB509"/>
  <c r="L250"/>
  <c r="H250"/>
  <c r="L251"/>
  <c r="AB464"/>
  <c r="Z465"/>
  <c r="P590"/>
  <c r="P585"/>
  <c r="L66"/>
  <c r="L67"/>
  <c r="L44"/>
  <c r="L45"/>
  <c r="H233"/>
  <c r="L233"/>
  <c r="L234"/>
  <c r="S604"/>
  <c r="S589"/>
  <c r="S586"/>
  <c r="S602"/>
  <c r="S599"/>
  <c r="S585"/>
  <c r="S603"/>
  <c r="S588"/>
  <c r="S600"/>
  <c r="S590"/>
  <c r="Z344"/>
  <c r="AB343"/>
  <c r="P600"/>
  <c r="P586"/>
  <c r="P599"/>
  <c r="P604"/>
  <c r="P588"/>
  <c r="P589"/>
  <c r="M656"/>
  <c r="AL8"/>
  <c r="AL9"/>
  <c r="AL7"/>
  <c r="AK8"/>
  <c r="AJ8"/>
  <c r="AJ7"/>
  <c r="AJ6"/>
  <c r="AK7"/>
  <c r="AB87"/>
  <c r="Z88"/>
  <c r="AK56"/>
  <c r="AL56"/>
  <c r="R518"/>
  <c r="T517"/>
  <c r="J346"/>
  <c r="H345"/>
  <c r="L345"/>
  <c r="T344"/>
  <c r="R345"/>
  <c r="R484"/>
  <c r="T483"/>
  <c r="M633"/>
  <c r="L11"/>
  <c r="T42"/>
  <c r="R43"/>
  <c r="M632"/>
  <c r="M630"/>
  <c r="L24"/>
  <c r="L23"/>
  <c r="T48"/>
  <c r="R49"/>
  <c r="R454"/>
  <c r="T453"/>
  <c r="T36"/>
  <c r="R37"/>
  <c r="L468"/>
  <c r="M634"/>
  <c r="T74"/>
  <c r="T73"/>
  <c r="M658"/>
  <c r="M629"/>
  <c r="T23"/>
  <c r="T24"/>
  <c r="R88"/>
  <c r="T87"/>
  <c r="AB43"/>
  <c r="Z44"/>
  <c r="T234"/>
  <c r="T233"/>
  <c r="AB17"/>
  <c r="AB18"/>
  <c r="T164"/>
  <c r="T165"/>
  <c r="AC600"/>
  <c r="AC599"/>
  <c r="AC603"/>
  <c r="AC602"/>
  <c r="Z487"/>
  <c r="AB486"/>
  <c r="T17"/>
  <c r="T18"/>
  <c r="T12"/>
  <c r="T13"/>
  <c r="Z50"/>
  <c r="AB49"/>
  <c r="T159"/>
  <c r="T160"/>
  <c r="AK12"/>
  <c r="AL13"/>
  <c r="AK13"/>
  <c r="AL12"/>
  <c r="L88"/>
  <c r="J89"/>
  <c r="AI106"/>
  <c r="AH512"/>
  <c r="AF512"/>
  <c r="AG512"/>
  <c r="AL156"/>
  <c r="AK156"/>
  <c r="AI86"/>
  <c r="AL105"/>
  <c r="AK105"/>
  <c r="AE513"/>
  <c r="AK454"/>
  <c r="AL454"/>
  <c r="Z512"/>
  <c r="AB511"/>
  <c r="AI158"/>
  <c r="AI157"/>
  <c r="AL159"/>
  <c r="AI455"/>
  <c r="T466"/>
  <c r="AJ454"/>
  <c r="AL85"/>
  <c r="AK85"/>
  <c r="J38"/>
  <c r="L37"/>
  <c r="J487"/>
  <c r="L486"/>
  <c r="AB455"/>
  <c r="Z456"/>
  <c r="J457"/>
  <c r="H456"/>
  <c r="L456"/>
  <c r="Z466"/>
  <c r="AB465"/>
  <c r="T270"/>
  <c r="T269"/>
  <c r="AK59"/>
  <c r="AJ59"/>
  <c r="AJ58"/>
  <c r="AJ57"/>
  <c r="AJ56"/>
  <c r="AJ55"/>
  <c r="AL59"/>
  <c r="AK58"/>
  <c r="AL58"/>
  <c r="H641"/>
  <c r="Z89"/>
  <c r="AB88"/>
  <c r="AB39"/>
  <c r="AB38"/>
  <c r="H623"/>
  <c r="H625"/>
  <c r="L50"/>
  <c r="J51"/>
  <c r="H640"/>
  <c r="H636"/>
  <c r="H639"/>
  <c r="AB344"/>
  <c r="Z345"/>
  <c r="AL57"/>
  <c r="AK57"/>
  <c r="L520"/>
  <c r="H519"/>
  <c r="L519"/>
  <c r="H626"/>
  <c r="H637"/>
  <c r="H627"/>
  <c r="R519"/>
  <c r="T518"/>
  <c r="L346"/>
  <c r="J347"/>
  <c r="H346"/>
  <c r="T37"/>
  <c r="R38"/>
  <c r="L12"/>
  <c r="R346"/>
  <c r="T345"/>
  <c r="T454"/>
  <c r="R455"/>
  <c r="L469"/>
  <c r="J470"/>
  <c r="R50"/>
  <c r="T49"/>
  <c r="T484"/>
  <c r="R485"/>
  <c r="R44"/>
  <c r="T43"/>
  <c r="Z488"/>
  <c r="AB487"/>
  <c r="AA602"/>
  <c r="AA599"/>
  <c r="AA600"/>
  <c r="AA603"/>
  <c r="T467"/>
  <c r="R468"/>
  <c r="Z51"/>
  <c r="AB50"/>
  <c r="AB45"/>
  <c r="AB44"/>
  <c r="J90"/>
  <c r="L89"/>
  <c r="AK159"/>
  <c r="T88"/>
  <c r="R89"/>
  <c r="AL158"/>
  <c r="AK157"/>
  <c r="AL157"/>
  <c r="AE514"/>
  <c r="AL86"/>
  <c r="AK86"/>
  <c r="AK106"/>
  <c r="AL106"/>
  <c r="AK158"/>
  <c r="AJ455"/>
  <c r="AK455"/>
  <c r="AL455"/>
  <c r="AI87"/>
  <c r="AI107"/>
  <c r="AJ159"/>
  <c r="AJ158"/>
  <c r="AJ157"/>
  <c r="AJ156"/>
  <c r="AJ155"/>
  <c r="AL160"/>
  <c r="L39"/>
  <c r="L38"/>
  <c r="AI456"/>
  <c r="Z513"/>
  <c r="AB513"/>
  <c r="AB512"/>
  <c r="AF513"/>
  <c r="AG513"/>
  <c r="AH513"/>
  <c r="J488"/>
  <c r="L487"/>
  <c r="AB456"/>
  <c r="Z457"/>
  <c r="H457"/>
  <c r="L457"/>
  <c r="J458"/>
  <c r="M657"/>
  <c r="L51"/>
  <c r="J52"/>
  <c r="M655"/>
  <c r="Z90"/>
  <c r="AB89"/>
  <c r="Z467"/>
  <c r="AB466"/>
  <c r="Z346"/>
  <c r="AB345"/>
  <c r="T520"/>
  <c r="T519"/>
  <c r="J348"/>
  <c r="H347"/>
  <c r="L347"/>
  <c r="T485"/>
  <c r="R486"/>
  <c r="L470"/>
  <c r="J471"/>
  <c r="T50"/>
  <c r="R51"/>
  <c r="T346"/>
  <c r="R347"/>
  <c r="T38"/>
  <c r="T39"/>
  <c r="T455"/>
  <c r="R456"/>
  <c r="T44"/>
  <c r="T45"/>
  <c r="Z489"/>
  <c r="AB488"/>
  <c r="R90"/>
  <c r="T89"/>
  <c r="Z52"/>
  <c r="AB51"/>
  <c r="R469"/>
  <c r="T468"/>
  <c r="J91"/>
  <c r="L90"/>
  <c r="AL456"/>
  <c r="AK456"/>
  <c r="AJ456"/>
  <c r="AK87"/>
  <c r="AL87"/>
  <c r="AE515"/>
  <c r="AI88"/>
  <c r="AH514"/>
  <c r="AG514"/>
  <c r="AF514"/>
  <c r="AI108"/>
  <c r="AI457"/>
  <c r="AK107"/>
  <c r="AL107"/>
  <c r="Z514"/>
  <c r="L488"/>
  <c r="J489"/>
  <c r="Z458"/>
  <c r="AB457"/>
  <c r="J459"/>
  <c r="H458"/>
  <c r="L458"/>
  <c r="AB467"/>
  <c r="Z468"/>
  <c r="AB90"/>
  <c r="Z91"/>
  <c r="Z347"/>
  <c r="AB346"/>
  <c r="J53"/>
  <c r="L52"/>
  <c r="H348"/>
  <c r="L348"/>
  <c r="J349"/>
  <c r="R52"/>
  <c r="T51"/>
  <c r="R487"/>
  <c r="T486"/>
  <c r="AF270"/>
  <c r="R457"/>
  <c r="T456"/>
  <c r="R348"/>
  <c r="T347"/>
  <c r="L471"/>
  <c r="J472"/>
  <c r="Z53"/>
  <c r="AB52"/>
  <c r="T469"/>
  <c r="R470"/>
  <c r="T90"/>
  <c r="R91"/>
  <c r="J92"/>
  <c r="L91"/>
  <c r="Z490"/>
  <c r="AB489"/>
  <c r="AI458"/>
  <c r="AL88"/>
  <c r="AK88"/>
  <c r="AL108"/>
  <c r="AK108"/>
  <c r="AI89"/>
  <c r="Z515"/>
  <c r="AB514"/>
  <c r="AI109"/>
  <c r="AE516"/>
  <c r="AJ457"/>
  <c r="AL457"/>
  <c r="AK457"/>
  <c r="AF515"/>
  <c r="AH515"/>
  <c r="AG515"/>
  <c r="J490"/>
  <c r="L489"/>
  <c r="J460"/>
  <c r="H459"/>
  <c r="L459"/>
  <c r="AB458"/>
  <c r="Z459"/>
  <c r="Z469"/>
  <c r="AB468"/>
  <c r="L53"/>
  <c r="J54"/>
  <c r="AB91"/>
  <c r="Z92"/>
  <c r="AB347"/>
  <c r="Z348"/>
  <c r="J350"/>
  <c r="H349"/>
  <c r="L349"/>
  <c r="R458"/>
  <c r="T457"/>
  <c r="T487"/>
  <c r="R488"/>
  <c r="L472"/>
  <c r="L473"/>
  <c r="R349"/>
  <c r="T348"/>
  <c r="T52"/>
  <c r="R53"/>
  <c r="Z54"/>
  <c r="AB53"/>
  <c r="J93"/>
  <c r="L92"/>
  <c r="R471"/>
  <c r="T470"/>
  <c r="AT345"/>
  <c r="AB490"/>
  <c r="Z491"/>
  <c r="R92"/>
  <c r="T91"/>
  <c r="AE517"/>
  <c r="AI459"/>
  <c r="AK109"/>
  <c r="AL109"/>
  <c r="Z516"/>
  <c r="AB515"/>
  <c r="AK458"/>
  <c r="AL458"/>
  <c r="AJ458"/>
  <c r="AI110"/>
  <c r="AL89"/>
  <c r="AK89"/>
  <c r="AH516"/>
  <c r="AG516"/>
  <c r="AF516"/>
  <c r="AI90"/>
  <c r="J491"/>
  <c r="L490"/>
  <c r="AB459"/>
  <c r="Z460"/>
  <c r="H460"/>
  <c r="J461"/>
  <c r="L460"/>
  <c r="AB469"/>
  <c r="Z470"/>
  <c r="L54"/>
  <c r="J55"/>
  <c r="AB348"/>
  <c r="Z349"/>
  <c r="AB92"/>
  <c r="Z93"/>
  <c r="J351"/>
  <c r="H350"/>
  <c r="L350"/>
  <c r="T349"/>
  <c r="R350"/>
  <c r="T458"/>
  <c r="R459"/>
  <c r="T53"/>
  <c r="R54"/>
  <c r="T488"/>
  <c r="R489"/>
  <c r="AB492"/>
  <c r="AB491"/>
  <c r="T471"/>
  <c r="R472"/>
  <c r="Z55"/>
  <c r="AB54"/>
  <c r="J94"/>
  <c r="L93"/>
  <c r="T92"/>
  <c r="R93"/>
  <c r="AG517"/>
  <c r="AH517"/>
  <c r="AF517"/>
  <c r="AI111"/>
  <c r="AL90"/>
  <c r="AK90"/>
  <c r="AK459"/>
  <c r="AL459"/>
  <c r="AJ459"/>
  <c r="AI91"/>
  <c r="AK110"/>
  <c r="AL110"/>
  <c r="Z517"/>
  <c r="AB516"/>
  <c r="AI460"/>
  <c r="L492"/>
  <c r="H491"/>
  <c r="L491"/>
  <c r="H461"/>
  <c r="L462"/>
  <c r="L461"/>
  <c r="Z461"/>
  <c r="AB460"/>
  <c r="J56"/>
  <c r="L55"/>
  <c r="AB470"/>
  <c r="Z471"/>
  <c r="AB349"/>
  <c r="Z350"/>
  <c r="AB93"/>
  <c r="Z94"/>
  <c r="L351"/>
  <c r="H351"/>
  <c r="J352"/>
  <c r="T54"/>
  <c r="R55"/>
  <c r="T350"/>
  <c r="R351"/>
  <c r="T489"/>
  <c r="R490"/>
  <c r="R460"/>
  <c r="T459"/>
  <c r="Z56"/>
  <c r="AB55"/>
  <c r="T472"/>
  <c r="T473"/>
  <c r="R94"/>
  <c r="T93"/>
  <c r="AT341"/>
  <c r="H94"/>
  <c r="J95"/>
  <c r="L94"/>
  <c r="Z518"/>
  <c r="AB517"/>
  <c r="AI92"/>
  <c r="AI112"/>
  <c r="AI461"/>
  <c r="AG518"/>
  <c r="AH518"/>
  <c r="AF518"/>
  <c r="AJ460"/>
  <c r="AL460"/>
  <c r="AK460"/>
  <c r="X519"/>
  <c r="AL91"/>
  <c r="AK91"/>
  <c r="AK111"/>
  <c r="AL111"/>
  <c r="AB462"/>
  <c r="AB461"/>
  <c r="L56"/>
  <c r="J57"/>
  <c r="AB350"/>
  <c r="Z351"/>
  <c r="AB471"/>
  <c r="Z472"/>
  <c r="AB94"/>
  <c r="Z95"/>
  <c r="H352"/>
  <c r="J353"/>
  <c r="L352"/>
  <c r="R491"/>
  <c r="T490"/>
  <c r="R56"/>
  <c r="T55"/>
  <c r="R461"/>
  <c r="T460"/>
  <c r="R352"/>
  <c r="T351"/>
  <c r="L95"/>
  <c r="H95"/>
  <c r="J96"/>
  <c r="Z57"/>
  <c r="AB56"/>
  <c r="T94"/>
  <c r="R95"/>
  <c r="AI113"/>
  <c r="X520"/>
  <c r="X602"/>
  <c r="AI462"/>
  <c r="AB518"/>
  <c r="Z519"/>
  <c r="AB519"/>
  <c r="AG519"/>
  <c r="AH519"/>
  <c r="AJ461"/>
  <c r="AL461"/>
  <c r="AK461"/>
  <c r="AK92"/>
  <c r="AL92"/>
  <c r="X604"/>
  <c r="X599"/>
  <c r="AL112"/>
  <c r="AK112"/>
  <c r="AI93"/>
  <c r="AI94"/>
  <c r="Z352"/>
  <c r="AB351"/>
  <c r="J58"/>
  <c r="L57"/>
  <c r="AB473"/>
  <c r="AB472"/>
  <c r="AB95"/>
  <c r="Z96"/>
  <c r="H353"/>
  <c r="L353"/>
  <c r="J354"/>
  <c r="T462"/>
  <c r="T461"/>
  <c r="T491"/>
  <c r="T492"/>
  <c r="R353"/>
  <c r="T352"/>
  <c r="R57"/>
  <c r="T56"/>
  <c r="R96"/>
  <c r="T95"/>
  <c r="Z58"/>
  <c r="AB57"/>
  <c r="L96"/>
  <c r="J97"/>
  <c r="AL95"/>
  <c r="AJ95"/>
  <c r="AJ94"/>
  <c r="AJ93"/>
  <c r="AJ92"/>
  <c r="AJ91"/>
  <c r="AJ90"/>
  <c r="AJ89"/>
  <c r="AJ88"/>
  <c r="AJ87"/>
  <c r="AJ86"/>
  <c r="AJ85"/>
  <c r="AJ84"/>
  <c r="AJ83"/>
  <c r="AK94"/>
  <c r="AK95"/>
  <c r="AL94"/>
  <c r="AA601"/>
  <c r="Z520"/>
  <c r="AB520"/>
  <c r="AK93"/>
  <c r="AL93"/>
  <c r="X521"/>
  <c r="AH520"/>
  <c r="AH603"/>
  <c r="X600"/>
  <c r="X603"/>
  <c r="AK462"/>
  <c r="AJ462"/>
  <c r="AL462"/>
  <c r="AL113"/>
  <c r="AK113"/>
  <c r="AH602"/>
  <c r="AG520"/>
  <c r="AH599"/>
  <c r="AF601"/>
  <c r="AI463"/>
  <c r="AI114"/>
  <c r="Z353"/>
  <c r="AB352"/>
  <c r="Z97"/>
  <c r="AB96"/>
  <c r="L59"/>
  <c r="L58"/>
  <c r="J355"/>
  <c r="H354"/>
  <c r="L354"/>
  <c r="T353"/>
  <c r="R354"/>
  <c r="T57"/>
  <c r="R58"/>
  <c r="J98"/>
  <c r="L97"/>
  <c r="AB58"/>
  <c r="AB59"/>
  <c r="T96"/>
  <c r="R97"/>
  <c r="X522"/>
  <c r="G638"/>
  <c r="AL463"/>
  <c r="AJ463"/>
  <c r="AK463"/>
  <c r="AH600"/>
  <c r="AI115"/>
  <c r="AI464"/>
  <c r="AH604"/>
  <c r="Z521"/>
  <c r="AB521"/>
  <c r="AA604"/>
  <c r="AC604"/>
  <c r="AK114"/>
  <c r="AL114"/>
  <c r="M638"/>
  <c r="AG602"/>
  <c r="AG604"/>
  <c r="AG600"/>
  <c r="AG603"/>
  <c r="AG599"/>
  <c r="AG521"/>
  <c r="AH521"/>
  <c r="Z98"/>
  <c r="AB97"/>
  <c r="AB353"/>
  <c r="Z354"/>
  <c r="J356"/>
  <c r="H355"/>
  <c r="L355"/>
  <c r="T354"/>
  <c r="R355"/>
  <c r="T59"/>
  <c r="T58"/>
  <c r="R98"/>
  <c r="T97"/>
  <c r="L98"/>
  <c r="J99"/>
  <c r="AJ464"/>
  <c r="AL464"/>
  <c r="AK464"/>
  <c r="AK115"/>
  <c r="AL115"/>
  <c r="AH522"/>
  <c r="AG522"/>
  <c r="AI465"/>
  <c r="Z522"/>
  <c r="AB522"/>
  <c r="AI116"/>
  <c r="X523"/>
  <c r="Z355"/>
  <c r="AB354"/>
  <c r="AB98"/>
  <c r="Z99"/>
  <c r="J357"/>
  <c r="H356"/>
  <c r="L356"/>
  <c r="R356"/>
  <c r="T355"/>
  <c r="H99"/>
  <c r="L99"/>
  <c r="J100"/>
  <c r="T98"/>
  <c r="R99"/>
  <c r="Z523"/>
  <c r="AB523"/>
  <c r="AL116"/>
  <c r="AK116"/>
  <c r="AI466"/>
  <c r="X524"/>
  <c r="AG523"/>
  <c r="AH523"/>
  <c r="AI117"/>
  <c r="AL465"/>
  <c r="AK465"/>
  <c r="AJ465"/>
  <c r="Z356"/>
  <c r="AB355"/>
  <c r="Z100"/>
  <c r="AB99"/>
  <c r="J358"/>
  <c r="L357"/>
  <c r="H357"/>
  <c r="R357"/>
  <c r="T356"/>
  <c r="R100"/>
  <c r="T99"/>
  <c r="L100"/>
  <c r="J101"/>
  <c r="X525"/>
  <c r="AI467"/>
  <c r="AG524"/>
  <c r="AH524"/>
  <c r="AI118"/>
  <c r="AL117"/>
  <c r="AK117"/>
  <c r="Z524"/>
  <c r="AB524"/>
  <c r="AK466"/>
  <c r="AJ466"/>
  <c r="AL466"/>
  <c r="AB356"/>
  <c r="Z357"/>
  <c r="Z101"/>
  <c r="AB100"/>
  <c r="L358"/>
  <c r="H358"/>
  <c r="J359"/>
  <c r="T357"/>
  <c r="R358"/>
  <c r="H101"/>
  <c r="J102"/>
  <c r="L101"/>
  <c r="T100"/>
  <c r="R101"/>
  <c r="AK467"/>
  <c r="AJ467"/>
  <c r="AL467"/>
  <c r="X526"/>
  <c r="AI468"/>
  <c r="AK118"/>
  <c r="AL118"/>
  <c r="AG525"/>
  <c r="AH525"/>
  <c r="AI119"/>
  <c r="Z525"/>
  <c r="AB525"/>
  <c r="Z358"/>
  <c r="AB357"/>
  <c r="AB101"/>
  <c r="Z102"/>
  <c r="H359"/>
  <c r="L359"/>
  <c r="J360"/>
  <c r="T358"/>
  <c r="R359"/>
  <c r="R102"/>
  <c r="T101"/>
  <c r="J103"/>
  <c r="L102"/>
  <c r="H102"/>
  <c r="AJ468"/>
  <c r="AK468"/>
  <c r="AL468"/>
  <c r="Z526"/>
  <c r="AB526"/>
  <c r="AL119"/>
  <c r="AK119"/>
  <c r="AI469"/>
  <c r="AH526"/>
  <c r="AG526"/>
  <c r="AI120"/>
  <c r="X527"/>
  <c r="AB102"/>
  <c r="Z103"/>
  <c r="Z359"/>
  <c r="AB358"/>
  <c r="J361"/>
  <c r="H360"/>
  <c r="L360"/>
  <c r="R360"/>
  <c r="T359"/>
  <c r="T102"/>
  <c r="R103"/>
  <c r="L103"/>
  <c r="J104"/>
  <c r="X528"/>
  <c r="AI121"/>
  <c r="AI470"/>
  <c r="Z527"/>
  <c r="AB527"/>
  <c r="AK469"/>
  <c r="AL469"/>
  <c r="AJ469"/>
  <c r="AH527"/>
  <c r="AG527"/>
  <c r="AL120"/>
  <c r="AK120"/>
  <c r="AB359"/>
  <c r="Z360"/>
  <c r="Z104"/>
  <c r="AB103"/>
  <c r="H361"/>
  <c r="J362"/>
  <c r="L361"/>
  <c r="R361"/>
  <c r="T360"/>
  <c r="R104"/>
  <c r="T103"/>
  <c r="J105"/>
  <c r="L104"/>
  <c r="AI471"/>
  <c r="AL121"/>
  <c r="AK121"/>
  <c r="AI122"/>
  <c r="AG528"/>
  <c r="AH528"/>
  <c r="X529"/>
  <c r="AJ470"/>
  <c r="AK470"/>
  <c r="AL470"/>
  <c r="Z528"/>
  <c r="AB528"/>
  <c r="AB104"/>
  <c r="Z105"/>
  <c r="Z361"/>
  <c r="AB360"/>
  <c r="L363"/>
  <c r="L362"/>
  <c r="H362"/>
  <c r="H600"/>
  <c r="R362"/>
  <c r="T361"/>
  <c r="T104"/>
  <c r="R105"/>
  <c r="L105"/>
  <c r="J106"/>
  <c r="AH529"/>
  <c r="AG529"/>
  <c r="AL471"/>
  <c r="AK471"/>
  <c r="AJ471"/>
  <c r="AL122"/>
  <c r="AK122"/>
  <c r="AI472"/>
  <c r="X530"/>
  <c r="Z529"/>
  <c r="AB529"/>
  <c r="AI123"/>
  <c r="L604"/>
  <c r="H599"/>
  <c r="L599"/>
  <c r="L603"/>
  <c r="L602"/>
  <c r="L600"/>
  <c r="Z106"/>
  <c r="AB105"/>
  <c r="AB361"/>
  <c r="Z362"/>
  <c r="H602"/>
  <c r="H604"/>
  <c r="H603"/>
  <c r="T362"/>
  <c r="T363"/>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T156"/>
  <c r="J107"/>
  <c r="L106"/>
  <c r="AG530"/>
  <c r="AH530"/>
  <c r="AI473"/>
  <c r="Z530"/>
  <c r="AB530"/>
  <c r="AI124"/>
  <c r="AK123"/>
  <c r="AL123"/>
  <c r="X531"/>
  <c r="AJ472"/>
  <c r="AK472"/>
  <c r="AL472"/>
  <c r="AB362"/>
  <c r="AB363"/>
  <c r="Z107"/>
  <c r="AB106"/>
  <c r="T599"/>
  <c r="T602"/>
  <c r="T604"/>
  <c r="T603"/>
  <c r="T600"/>
  <c r="L107"/>
  <c r="J108"/>
  <c r="AH531"/>
  <c r="AG531"/>
  <c r="AL124"/>
  <c r="AK124"/>
  <c r="X532"/>
  <c r="AJ473"/>
  <c r="AL473"/>
  <c r="AK473"/>
  <c r="AI474"/>
  <c r="AB600"/>
  <c r="Z531"/>
  <c r="AB531"/>
  <c r="AI125"/>
  <c r="AB603"/>
  <c r="AB602"/>
  <c r="AB599"/>
  <c r="AB604"/>
  <c r="AB107"/>
  <c r="Z108"/>
  <c r="L108"/>
  <c r="J109"/>
  <c r="AK125"/>
  <c r="AL125"/>
  <c r="AI475"/>
  <c r="AH532"/>
  <c r="AG532"/>
  <c r="AI126"/>
  <c r="Z532"/>
  <c r="AB532"/>
  <c r="X533"/>
  <c r="AJ474"/>
  <c r="AK474"/>
  <c r="AL474"/>
  <c r="Z109"/>
  <c r="AB108"/>
  <c r="L109"/>
  <c r="J110"/>
  <c r="Z533"/>
  <c r="AB533"/>
  <c r="AL126"/>
  <c r="AK126"/>
  <c r="AH533"/>
  <c r="AG533"/>
  <c r="AI127"/>
  <c r="AK475"/>
  <c r="AJ475"/>
  <c r="AL475"/>
  <c r="X534"/>
  <c r="AI476"/>
  <c r="Z110"/>
  <c r="AB109"/>
  <c r="L110"/>
  <c r="J111"/>
  <c r="AJ476"/>
  <c r="AL476"/>
  <c r="AK476"/>
  <c r="X535"/>
  <c r="AI128"/>
  <c r="AI477"/>
  <c r="Z534"/>
  <c r="AB534"/>
  <c r="AL127"/>
  <c r="AK127"/>
  <c r="AH534"/>
  <c r="AG534"/>
  <c r="Z111"/>
  <c r="AB110"/>
  <c r="L111"/>
  <c r="J112"/>
  <c r="AL128"/>
  <c r="AK128"/>
  <c r="AJ477"/>
  <c r="AK477"/>
  <c r="AL477"/>
  <c r="AI129"/>
  <c r="AG535"/>
  <c r="AH535"/>
  <c r="AI478"/>
  <c r="X536"/>
  <c r="Z535"/>
  <c r="AB535"/>
  <c r="Z112"/>
  <c r="AB111"/>
  <c r="J113"/>
  <c r="L112"/>
  <c r="AK478"/>
  <c r="AJ478"/>
  <c r="AL478"/>
  <c r="AH536"/>
  <c r="AG536"/>
  <c r="AI479"/>
  <c r="AI130"/>
  <c r="Z536"/>
  <c r="AB536"/>
  <c r="X537"/>
  <c r="AL129"/>
  <c r="AK129"/>
  <c r="Z113"/>
  <c r="AB112"/>
  <c r="J114"/>
  <c r="L113"/>
  <c r="Z537"/>
  <c r="AB537"/>
  <c r="AI131"/>
  <c r="AI480"/>
  <c r="X538"/>
  <c r="AK130"/>
  <c r="AL130"/>
  <c r="AL479"/>
  <c r="AK479"/>
  <c r="AJ479"/>
  <c r="AH537"/>
  <c r="AG537"/>
  <c r="Z114"/>
  <c r="AB113"/>
  <c r="J115"/>
  <c r="L114"/>
  <c r="X539"/>
  <c r="AI132"/>
  <c r="Z538"/>
  <c r="AB538"/>
  <c r="AL131"/>
  <c r="AK131"/>
  <c r="AI481"/>
  <c r="AG538"/>
  <c r="AH538"/>
  <c r="AL480"/>
  <c r="AK480"/>
  <c r="AJ480"/>
  <c r="Z115"/>
  <c r="AB114"/>
  <c r="J116"/>
  <c r="L115"/>
  <c r="AK132"/>
  <c r="AK133"/>
  <c r="AK597"/>
  <c r="AG539"/>
  <c r="AH539"/>
  <c r="AK593"/>
  <c r="AI482"/>
  <c r="AK595"/>
  <c r="X540"/>
  <c r="AJ481"/>
  <c r="AL481"/>
  <c r="AK481"/>
  <c r="AK592"/>
  <c r="AL133"/>
  <c r="AL134"/>
  <c r="AJ133"/>
  <c r="AJ132"/>
  <c r="AJ131"/>
  <c r="AJ130"/>
  <c r="AJ129"/>
  <c r="AJ128"/>
  <c r="AJ127"/>
  <c r="AJ126"/>
  <c r="AJ125"/>
  <c r="AJ124"/>
  <c r="AJ123"/>
  <c r="AJ122"/>
  <c r="AJ121"/>
  <c r="AJ120"/>
  <c r="AJ119"/>
  <c r="AJ118"/>
  <c r="AJ117"/>
  <c r="AJ116"/>
  <c r="AJ115"/>
  <c r="AJ114"/>
  <c r="AJ113"/>
  <c r="AJ112"/>
  <c r="AJ111"/>
  <c r="AJ110"/>
  <c r="AJ109"/>
  <c r="AJ108"/>
  <c r="AJ107"/>
  <c r="AJ106"/>
  <c r="AJ105"/>
  <c r="AJ104"/>
  <c r="AL132"/>
  <c r="Z539"/>
  <c r="AB539"/>
  <c r="AB115"/>
  <c r="Z116"/>
  <c r="J117"/>
  <c r="L116"/>
  <c r="AL597"/>
  <c r="AL593"/>
  <c r="AL592"/>
  <c r="AL595"/>
  <c r="Z540"/>
  <c r="AB540"/>
  <c r="AL596"/>
  <c r="AJ592"/>
  <c r="AJ595"/>
  <c r="AJ597"/>
  <c r="AJ596"/>
  <c r="AJ593"/>
  <c r="X541"/>
  <c r="AI483"/>
  <c r="AK596"/>
  <c r="AH540"/>
  <c r="AG540"/>
  <c r="AL482"/>
  <c r="AK482"/>
  <c r="AJ482"/>
  <c r="Z117"/>
  <c r="AB116"/>
  <c r="AF604"/>
  <c r="AF599"/>
  <c r="AF600"/>
  <c r="AF603"/>
  <c r="AF602"/>
  <c r="L117"/>
  <c r="J118"/>
  <c r="AH541"/>
  <c r="AG541"/>
  <c r="L630"/>
  <c r="L629"/>
  <c r="Z541"/>
  <c r="AB541"/>
  <c r="L633"/>
  <c r="AI484"/>
  <c r="L634"/>
  <c r="AL483"/>
  <c r="AJ483"/>
  <c r="AK483"/>
  <c r="X542"/>
  <c r="L632"/>
  <c r="AR600"/>
  <c r="I637"/>
  <c r="AR599"/>
  <c r="I636"/>
  <c r="L657"/>
  <c r="AR602"/>
  <c r="I639"/>
  <c r="AR603"/>
  <c r="I640"/>
  <c r="M637"/>
  <c r="M636"/>
  <c r="AB117"/>
  <c r="Z118"/>
  <c r="M639"/>
  <c r="AR604"/>
  <c r="I641"/>
  <c r="M640"/>
  <c r="M641"/>
  <c r="J119"/>
  <c r="L118"/>
  <c r="Z542"/>
  <c r="AB542"/>
  <c r="AI485"/>
  <c r="AG542"/>
  <c r="AH542"/>
  <c r="X543"/>
  <c r="AL484"/>
  <c r="AJ484"/>
  <c r="AK484"/>
  <c r="AB118"/>
  <c r="Z119"/>
  <c r="J120"/>
  <c r="L119"/>
  <c r="X544"/>
  <c r="AI486"/>
  <c r="Z543"/>
  <c r="AB543"/>
  <c r="AK485"/>
  <c r="AJ485"/>
  <c r="AL485"/>
  <c r="AH543"/>
  <c r="AG543"/>
  <c r="Z120"/>
  <c r="AB119"/>
  <c r="J121"/>
  <c r="L120"/>
  <c r="AI487"/>
  <c r="Z544"/>
  <c r="AB544"/>
  <c r="X545"/>
  <c r="AL486"/>
  <c r="AK486"/>
  <c r="AJ486"/>
  <c r="AG544"/>
  <c r="AH544"/>
  <c r="AB120"/>
  <c r="Z121"/>
  <c r="J122"/>
  <c r="L121"/>
  <c r="AI488"/>
  <c r="X546"/>
  <c r="AL487"/>
  <c r="AJ487"/>
  <c r="AK487"/>
  <c r="Z545"/>
  <c r="AB545"/>
  <c r="AG545"/>
  <c r="AH545"/>
  <c r="AB121"/>
  <c r="Z122"/>
  <c r="L122"/>
  <c r="J123"/>
  <c r="Z546"/>
  <c r="AB546"/>
  <c r="AI489"/>
  <c r="AG546"/>
  <c r="AH546"/>
  <c r="X547"/>
  <c r="AK488"/>
  <c r="AL488"/>
  <c r="AJ488"/>
  <c r="AB122"/>
  <c r="Z123"/>
  <c r="J124"/>
  <c r="L123"/>
  <c r="Z547"/>
  <c r="AB547"/>
  <c r="AJ489"/>
  <c r="AK489"/>
  <c r="AL489"/>
  <c r="AI490"/>
  <c r="X548"/>
  <c r="AG547"/>
  <c r="AH547"/>
  <c r="AB123"/>
  <c r="Z124"/>
  <c r="L124"/>
  <c r="J125"/>
  <c r="AK490"/>
  <c r="AJ490"/>
  <c r="AL490"/>
  <c r="X549"/>
  <c r="AI491"/>
  <c r="AH548"/>
  <c r="AG548"/>
  <c r="Z548"/>
  <c r="AB124"/>
  <c r="Z125"/>
  <c r="J126"/>
  <c r="L125"/>
  <c r="AL491"/>
  <c r="AJ491"/>
  <c r="AK491"/>
  <c r="AI492"/>
  <c r="X550"/>
  <c r="AE550"/>
  <c r="AB548"/>
  <c r="Z549"/>
  <c r="AG549"/>
  <c r="AH549"/>
  <c r="Z126"/>
  <c r="AB125"/>
  <c r="J127"/>
  <c r="L126"/>
  <c r="X551"/>
  <c r="AL492"/>
  <c r="AK492"/>
  <c r="AJ492"/>
  <c r="AF550"/>
  <c r="AG550"/>
  <c r="AH550"/>
  <c r="AI493"/>
  <c r="AB549"/>
  <c r="Z550"/>
  <c r="AB550"/>
  <c r="Z127"/>
  <c r="AB126"/>
  <c r="L127"/>
  <c r="J128"/>
  <c r="AI494"/>
  <c r="AJ493"/>
  <c r="AL493"/>
  <c r="AK493"/>
  <c r="X552"/>
  <c r="AH551"/>
  <c r="AF551"/>
  <c r="AG551"/>
  <c r="Z551"/>
  <c r="AB551"/>
  <c r="Z128"/>
  <c r="AB127"/>
  <c r="J129"/>
  <c r="L128"/>
  <c r="Z552"/>
  <c r="AB552"/>
  <c r="AJ494"/>
  <c r="AK494"/>
  <c r="AL494"/>
  <c r="AG552"/>
  <c r="AH552"/>
  <c r="AI495"/>
  <c r="X553"/>
  <c r="Z129"/>
  <c r="AB128"/>
  <c r="L129"/>
  <c r="J130"/>
  <c r="Z553"/>
  <c r="AH553"/>
  <c r="AG553"/>
  <c r="AI496"/>
  <c r="X554"/>
  <c r="AJ495"/>
  <c r="AK495"/>
  <c r="AL495"/>
  <c r="Z130"/>
  <c r="AB129"/>
  <c r="L130"/>
  <c r="J131"/>
  <c r="AG554"/>
  <c r="AH554"/>
  <c r="AJ496"/>
  <c r="AL496"/>
  <c r="AK496"/>
  <c r="X555"/>
  <c r="AI497"/>
  <c r="Z554"/>
  <c r="AB554"/>
  <c r="AB553"/>
  <c r="Z131"/>
  <c r="AB130"/>
  <c r="J132"/>
  <c r="L131"/>
  <c r="AK497"/>
  <c r="AJ497"/>
  <c r="AL497"/>
  <c r="AG555"/>
  <c r="AF555"/>
  <c r="AH555"/>
  <c r="AI498"/>
  <c r="X556"/>
  <c r="Z555"/>
  <c r="AB555"/>
  <c r="Z132"/>
  <c r="AB131"/>
  <c r="J133"/>
  <c r="L132"/>
  <c r="H132"/>
  <c r="AG556"/>
  <c r="AH556"/>
  <c r="AI499"/>
  <c r="Z556"/>
  <c r="AB556"/>
  <c r="AJ498"/>
  <c r="AL498"/>
  <c r="AK498"/>
  <c r="X557"/>
  <c r="Z133"/>
  <c r="AB132"/>
  <c r="H133"/>
  <c r="L133"/>
  <c r="J134"/>
  <c r="AH557"/>
  <c r="AG557"/>
  <c r="AJ499"/>
  <c r="AK499"/>
  <c r="AL499"/>
  <c r="X558"/>
  <c r="AI500"/>
  <c r="Z557"/>
  <c r="AB557"/>
  <c r="AB133"/>
  <c r="Z134"/>
  <c r="J135"/>
  <c r="L134"/>
  <c r="H134"/>
  <c r="AI501"/>
  <c r="AG558"/>
  <c r="AH558"/>
  <c r="Z558"/>
  <c r="AB558"/>
  <c r="AL500"/>
  <c r="AJ500"/>
  <c r="AK500"/>
  <c r="X559"/>
  <c r="AB134"/>
  <c r="Z135"/>
  <c r="L135"/>
  <c r="J136"/>
  <c r="H135"/>
  <c r="X560"/>
  <c r="AI502"/>
  <c r="AH559"/>
  <c r="AG559"/>
  <c r="Z559"/>
  <c r="AB559"/>
  <c r="AL501"/>
  <c r="AK501"/>
  <c r="AJ501"/>
  <c r="Z136"/>
  <c r="AB135"/>
  <c r="J137"/>
  <c r="H136"/>
  <c r="L136"/>
  <c r="AL502"/>
  <c r="AJ502"/>
  <c r="AK502"/>
  <c r="X561"/>
  <c r="AI503"/>
  <c r="AG560"/>
  <c r="AH560"/>
  <c r="Z560"/>
  <c r="AB560"/>
  <c r="AB136"/>
  <c r="Z137"/>
  <c r="L137"/>
  <c r="J138"/>
  <c r="AI504"/>
  <c r="X562"/>
  <c r="Z561"/>
  <c r="AB561"/>
  <c r="AK503"/>
  <c r="AL503"/>
  <c r="AJ503"/>
  <c r="AH561"/>
  <c r="AG561"/>
  <c r="Z138"/>
  <c r="AB137"/>
  <c r="J139"/>
  <c r="L138"/>
  <c r="X563"/>
  <c r="AK504"/>
  <c r="AJ504"/>
  <c r="AL504"/>
  <c r="Z562"/>
  <c r="AB562"/>
  <c r="AG562"/>
  <c r="AH562"/>
  <c r="AI505"/>
  <c r="Z139"/>
  <c r="AB138"/>
  <c r="J140"/>
  <c r="L139"/>
  <c r="AI506"/>
  <c r="AH563"/>
  <c r="AG563"/>
  <c r="AL505"/>
  <c r="AJ505"/>
  <c r="AK505"/>
  <c r="X564"/>
  <c r="Z563"/>
  <c r="AB563"/>
  <c r="Z140"/>
  <c r="AB139"/>
  <c r="J141"/>
  <c r="L140"/>
  <c r="AH564"/>
  <c r="AG564"/>
  <c r="AL506"/>
  <c r="AK506"/>
  <c r="AJ506"/>
  <c r="X565"/>
  <c r="Z564"/>
  <c r="AB564"/>
  <c r="AI507"/>
  <c r="Z141"/>
  <c r="AB140"/>
  <c r="L141"/>
  <c r="J142"/>
  <c r="AI508"/>
  <c r="AH565"/>
  <c r="AG565"/>
  <c r="AK507"/>
  <c r="AJ507"/>
  <c r="AL507"/>
  <c r="X566"/>
  <c r="Z565"/>
  <c r="AB565"/>
  <c r="Z142"/>
  <c r="AB141"/>
  <c r="H142"/>
  <c r="J143"/>
  <c r="L142"/>
  <c r="AK508"/>
  <c r="AL508"/>
  <c r="AJ508"/>
  <c r="AH566"/>
  <c r="AG566"/>
  <c r="Z566"/>
  <c r="AB566"/>
  <c r="X567"/>
  <c r="AI509"/>
  <c r="AB142"/>
  <c r="Z143"/>
  <c r="L143"/>
  <c r="J144"/>
  <c r="Z567"/>
  <c r="AB567"/>
  <c r="AJ509"/>
  <c r="AK509"/>
  <c r="AL509"/>
  <c r="AI510"/>
  <c r="AG567"/>
  <c r="AH567"/>
  <c r="X568"/>
  <c r="Z144"/>
  <c r="AB143"/>
  <c r="J145"/>
  <c r="L144"/>
  <c r="AH568"/>
  <c r="AG568"/>
  <c r="AI511"/>
  <c r="AK510"/>
  <c r="AJ510"/>
  <c r="AL510"/>
  <c r="X569"/>
  <c r="Z568"/>
  <c r="AB568"/>
  <c r="Z145"/>
  <c r="AB144"/>
  <c r="L145"/>
  <c r="J146"/>
  <c r="H145"/>
  <c r="Z569"/>
  <c r="AB569"/>
  <c r="AK511"/>
  <c r="AJ511"/>
  <c r="AL511"/>
  <c r="X570"/>
  <c r="AI512"/>
  <c r="AG569"/>
  <c r="AH569"/>
  <c r="Z146"/>
  <c r="AB145"/>
  <c r="J147"/>
  <c r="L146"/>
  <c r="H146"/>
  <c r="AI513"/>
  <c r="AG570"/>
  <c r="AH570"/>
  <c r="Z570"/>
  <c r="AB570"/>
  <c r="AK512"/>
  <c r="AJ512"/>
  <c r="AL512"/>
  <c r="X571"/>
  <c r="Z147"/>
  <c r="AB146"/>
  <c r="AC589"/>
  <c r="AC588"/>
  <c r="AC586"/>
  <c r="AC585"/>
  <c r="L147"/>
  <c r="J148"/>
  <c r="Z571"/>
  <c r="AB571"/>
  <c r="AG571"/>
  <c r="AH571"/>
  <c r="AI514"/>
  <c r="X572"/>
  <c r="AJ513"/>
  <c r="AL513"/>
  <c r="AK513"/>
  <c r="AB147"/>
  <c r="Z148"/>
  <c r="AA589"/>
  <c r="AA585"/>
  <c r="AA586"/>
  <c r="AA588"/>
  <c r="H148"/>
  <c r="J149"/>
  <c r="L148"/>
  <c r="AG572"/>
  <c r="AH572"/>
  <c r="AK514"/>
  <c r="AJ514"/>
  <c r="AL514"/>
  <c r="AI515"/>
  <c r="Z572"/>
  <c r="AB572"/>
  <c r="X573"/>
  <c r="Z149"/>
  <c r="AB148"/>
  <c r="H149"/>
  <c r="J150"/>
  <c r="L149"/>
  <c r="Z573"/>
  <c r="AB573"/>
  <c r="AI516"/>
  <c r="AG573"/>
  <c r="AH573"/>
  <c r="X574"/>
  <c r="AJ515"/>
  <c r="AK515"/>
  <c r="AL515"/>
  <c r="Z150"/>
  <c r="AB149"/>
  <c r="H150"/>
  <c r="J151"/>
  <c r="L150"/>
  <c r="Z574"/>
  <c r="AB574"/>
  <c r="AJ516"/>
  <c r="AL516"/>
  <c r="AK516"/>
  <c r="X575"/>
  <c r="AI517"/>
  <c r="AH574"/>
  <c r="AG574"/>
  <c r="Z151"/>
  <c r="AB150"/>
  <c r="H151"/>
  <c r="J152"/>
  <c r="L151"/>
  <c r="AK517"/>
  <c r="AL517"/>
  <c r="AJ517"/>
  <c r="X576"/>
  <c r="AI518"/>
  <c r="Z575"/>
  <c r="AB575"/>
  <c r="AH575"/>
  <c r="AG575"/>
  <c r="Z152"/>
  <c r="AB151"/>
  <c r="J153"/>
  <c r="H152"/>
  <c r="L152"/>
  <c r="AI519"/>
  <c r="AG576"/>
  <c r="AH576"/>
  <c r="AK518"/>
  <c r="AJ518"/>
  <c r="AL518"/>
  <c r="Z576"/>
  <c r="AB576"/>
  <c r="X577"/>
  <c r="AB152"/>
  <c r="Z153"/>
  <c r="J154"/>
  <c r="H153"/>
  <c r="L153"/>
  <c r="AG577"/>
  <c r="AH577"/>
  <c r="AI520"/>
  <c r="X578"/>
  <c r="AL519"/>
  <c r="AK519"/>
  <c r="AJ519"/>
  <c r="Z577"/>
  <c r="AB577"/>
  <c r="Z154"/>
  <c r="AB153"/>
  <c r="J155"/>
  <c r="L154"/>
  <c r="H589"/>
  <c r="H597"/>
  <c r="H590"/>
  <c r="H592"/>
  <c r="H585"/>
  <c r="H593"/>
  <c r="H586"/>
  <c r="H596"/>
  <c r="H595"/>
  <c r="H588"/>
  <c r="AG578"/>
  <c r="AH578"/>
  <c r="X579"/>
  <c r="AJ520"/>
  <c r="AJ600"/>
  <c r="Z578"/>
  <c r="AB578"/>
  <c r="AK520"/>
  <c r="AK599"/>
  <c r="AJ604"/>
  <c r="AL520"/>
  <c r="AJ601"/>
  <c r="AL600"/>
  <c r="X590"/>
  <c r="X588"/>
  <c r="AI521"/>
  <c r="Z155"/>
  <c r="AB154"/>
  <c r="L156"/>
  <c r="L155"/>
  <c r="L638"/>
  <c r="Z579"/>
  <c r="AC608"/>
  <c r="AA608"/>
  <c r="AK603"/>
  <c r="AG579"/>
  <c r="AG585"/>
  <c r="AG586"/>
  <c r="AK604"/>
  <c r="AL602"/>
  <c r="AL599"/>
  <c r="L637"/>
  <c r="AF608"/>
  <c r="AF587"/>
  <c r="AH579"/>
  <c r="AK602"/>
  <c r="AG611"/>
  <c r="AF607"/>
  <c r="M644"/>
  <c r="AK521"/>
  <c r="AL521"/>
  <c r="AJ521"/>
  <c r="AL603"/>
  <c r="L641"/>
  <c r="X589"/>
  <c r="X610"/>
  <c r="X585"/>
  <c r="X607"/>
  <c r="X586"/>
  <c r="X609"/>
  <c r="X606"/>
  <c r="X611"/>
  <c r="AK600"/>
  <c r="AJ602"/>
  <c r="AG588"/>
  <c r="AF609"/>
  <c r="AI522"/>
  <c r="AL604"/>
  <c r="AJ603"/>
  <c r="X580"/>
  <c r="AE580"/>
  <c r="AH589"/>
  <c r="AJ599"/>
  <c r="AB156"/>
  <c r="AB155"/>
  <c r="M646"/>
  <c r="AJ522"/>
  <c r="AK522"/>
  <c r="AL522"/>
  <c r="AH585"/>
  <c r="AH606"/>
  <c r="AH609"/>
  <c r="AH610"/>
  <c r="AH588"/>
  <c r="AH607"/>
  <c r="AH611"/>
  <c r="AL608"/>
  <c r="AH586"/>
  <c r="AF589"/>
  <c r="AF610"/>
  <c r="AF611"/>
  <c r="AF606"/>
  <c r="G645"/>
  <c r="AH590"/>
  <c r="Z580"/>
  <c r="AB580"/>
  <c r="AF588"/>
  <c r="AF585"/>
  <c r="M624"/>
  <c r="X581"/>
  <c r="AE581"/>
  <c r="L640"/>
  <c r="AI523"/>
  <c r="L639"/>
  <c r="AG609"/>
  <c r="AG589"/>
  <c r="AG606"/>
  <c r="AG590"/>
  <c r="AD608"/>
  <c r="AA587"/>
  <c r="AB579"/>
  <c r="L636"/>
  <c r="AF580"/>
  <c r="AR580"/>
  <c r="AG580"/>
  <c r="AH580"/>
  <c r="AF590"/>
  <c r="AF586"/>
  <c r="AG607"/>
  <c r="M645"/>
  <c r="AG610"/>
  <c r="AC607"/>
  <c r="AC606"/>
  <c r="AC609"/>
  <c r="AC611"/>
  <c r="AC590"/>
  <c r="AC610"/>
  <c r="M622"/>
  <c r="M643"/>
  <c r="M627"/>
  <c r="AB611"/>
  <c r="AB609"/>
  <c r="AB610"/>
  <c r="AB607"/>
  <c r="AB606"/>
  <c r="X582"/>
  <c r="AE582"/>
  <c r="AR588"/>
  <c r="I625"/>
  <c r="AR589"/>
  <c r="I626"/>
  <c r="AR586"/>
  <c r="I623"/>
  <c r="AR609"/>
  <c r="I646"/>
  <c r="AR611"/>
  <c r="I648"/>
  <c r="L655"/>
  <c r="AR607"/>
  <c r="I644"/>
  <c r="AR610"/>
  <c r="I647"/>
  <c r="AR590"/>
  <c r="I627"/>
  <c r="AR606"/>
  <c r="I643"/>
  <c r="L658"/>
  <c r="AA610"/>
  <c r="AA609"/>
  <c r="AA611"/>
  <c r="AA607"/>
  <c r="AA590"/>
  <c r="AA606"/>
  <c r="G624"/>
  <c r="AL523"/>
  <c r="AJ523"/>
  <c r="AK523"/>
  <c r="AG581"/>
  <c r="AF581"/>
  <c r="AR581"/>
  <c r="AH581"/>
  <c r="M647"/>
  <c r="M626"/>
  <c r="M623"/>
  <c r="AI524"/>
  <c r="Z581"/>
  <c r="M625"/>
  <c r="M648"/>
  <c r="AB581"/>
  <c r="AJ524"/>
  <c r="AK524"/>
  <c r="AL524"/>
  <c r="AI525"/>
  <c r="AG582"/>
  <c r="AF582"/>
  <c r="AR582"/>
  <c r="AT582"/>
  <c r="AH582"/>
  <c r="AK525"/>
  <c r="AL525"/>
  <c r="AJ525"/>
  <c r="AI526"/>
  <c r="AL526"/>
  <c r="AK526"/>
  <c r="AJ526"/>
  <c r="AI527"/>
  <c r="AI528"/>
  <c r="AK527"/>
  <c r="AJ527"/>
  <c r="AL527"/>
  <c r="AJ528"/>
  <c r="AL528"/>
  <c r="AK528"/>
  <c r="AI529"/>
  <c r="AL529"/>
  <c r="AJ529"/>
  <c r="AK529"/>
  <c r="AI530"/>
  <c r="AJ530"/>
  <c r="AK530"/>
  <c r="AL530"/>
  <c r="AI531"/>
  <c r="AI532"/>
  <c r="AJ531"/>
  <c r="AL531"/>
  <c r="AK531"/>
  <c r="AK532"/>
  <c r="AL532"/>
  <c r="AJ532"/>
  <c r="AI533"/>
  <c r="AI534"/>
  <c r="AL533"/>
  <c r="AK533"/>
  <c r="AJ533"/>
  <c r="AL534"/>
  <c r="AJ534"/>
  <c r="AK534"/>
  <c r="AI535"/>
  <c r="AJ535"/>
  <c r="AK535"/>
  <c r="AL535"/>
  <c r="AI536"/>
  <c r="AK536"/>
  <c r="AJ536"/>
  <c r="AL536"/>
  <c r="AI537"/>
  <c r="AK537"/>
  <c r="AL537"/>
  <c r="AJ537"/>
  <c r="AI538"/>
  <c r="AJ538"/>
  <c r="AK538"/>
  <c r="AL538"/>
  <c r="AI539"/>
  <c r="AK539"/>
  <c r="AJ539"/>
  <c r="AL539"/>
  <c r="AI540"/>
  <c r="AK540"/>
  <c r="AJ540"/>
  <c r="AL540"/>
  <c r="AI541"/>
  <c r="AJ541"/>
  <c r="AK541"/>
  <c r="AL541"/>
  <c r="AI542"/>
  <c r="AL542"/>
  <c r="AJ542"/>
  <c r="AK542"/>
  <c r="AI543"/>
  <c r="AK543"/>
  <c r="AL543"/>
  <c r="AJ543"/>
  <c r="AI544"/>
  <c r="AK544"/>
  <c r="AL544"/>
  <c r="AJ544"/>
  <c r="AI545"/>
  <c r="AI546"/>
  <c r="AK545"/>
  <c r="AL545"/>
  <c r="AJ545"/>
  <c r="AI547"/>
  <c r="AJ546"/>
  <c r="AK546"/>
  <c r="AL546"/>
  <c r="AK547"/>
  <c r="AJ547"/>
  <c r="AL547"/>
  <c r="AI548"/>
  <c r="AL548"/>
  <c r="AJ548"/>
  <c r="AK548"/>
  <c r="AI549"/>
  <c r="AI550"/>
  <c r="AJ549"/>
  <c r="AL549"/>
  <c r="AK549"/>
  <c r="AI551"/>
  <c r="AK550"/>
  <c r="AL550"/>
  <c r="AJ550"/>
  <c r="AI552"/>
  <c r="AL551"/>
  <c r="AK551"/>
  <c r="AJ551"/>
  <c r="AI553"/>
  <c r="AK552"/>
  <c r="AL552"/>
  <c r="AJ552"/>
  <c r="AI554"/>
  <c r="AL553"/>
  <c r="AK553"/>
  <c r="AJ553"/>
  <c r="AK554"/>
  <c r="AJ554"/>
  <c r="AL554"/>
  <c r="AI555"/>
  <c r="AJ555"/>
  <c r="AL555"/>
  <c r="AK555"/>
  <c r="AI556"/>
  <c r="AI557"/>
  <c r="AK556"/>
  <c r="AJ556"/>
  <c r="AL556"/>
  <c r="AI558"/>
  <c r="AJ557"/>
  <c r="AL557"/>
  <c r="AK557"/>
  <c r="AI559"/>
  <c r="AK558"/>
  <c r="AJ558"/>
  <c r="AL558"/>
  <c r="AI560"/>
  <c r="AJ559"/>
  <c r="AK559"/>
  <c r="AL559"/>
  <c r="AI561"/>
  <c r="AK560"/>
  <c r="AL560"/>
  <c r="AJ560"/>
  <c r="AI562"/>
  <c r="AL561"/>
  <c r="AK561"/>
  <c r="AJ561"/>
  <c r="AI563"/>
  <c r="AK562"/>
  <c r="AL562"/>
  <c r="AJ562"/>
  <c r="AI564"/>
  <c r="AJ563"/>
  <c r="AL563"/>
  <c r="AK563"/>
  <c r="AI565"/>
  <c r="AK564"/>
  <c r="AL564"/>
  <c r="AJ564"/>
  <c r="AI566"/>
  <c r="AJ565"/>
  <c r="AK565"/>
  <c r="AL565"/>
  <c r="AI567"/>
  <c r="AK566"/>
  <c r="AJ566"/>
  <c r="AL566"/>
  <c r="AI568"/>
  <c r="AL567"/>
  <c r="AK567"/>
  <c r="AJ567"/>
  <c r="AI569"/>
  <c r="AK568"/>
  <c r="AL568"/>
  <c r="AJ568"/>
  <c r="AI570"/>
  <c r="AK569"/>
  <c r="AJ569"/>
  <c r="AL569"/>
  <c r="AJ570"/>
  <c r="AK570"/>
  <c r="AL570"/>
  <c r="AI571"/>
  <c r="AJ571"/>
  <c r="AL571"/>
  <c r="AK571"/>
  <c r="AI572"/>
  <c r="AK572"/>
  <c r="AJ572"/>
  <c r="AL572"/>
  <c r="AI573"/>
  <c r="AL573"/>
  <c r="AK573"/>
  <c r="AJ573"/>
  <c r="AI574"/>
  <c r="AL574"/>
  <c r="AJ574"/>
  <c r="AK574"/>
  <c r="AI575"/>
  <c r="AJ575"/>
  <c r="AK575"/>
  <c r="AL575"/>
  <c r="AI576"/>
  <c r="AJ576"/>
  <c r="AL576"/>
  <c r="AK576"/>
  <c r="AI577"/>
  <c r="AI578"/>
  <c r="AL577"/>
  <c r="AJ577"/>
  <c r="AK577"/>
  <c r="AI579"/>
  <c r="AJ578"/>
  <c r="AK578"/>
  <c r="AL578"/>
  <c r="AI580"/>
  <c r="AJ579"/>
  <c r="AJ610"/>
  <c r="AL579"/>
  <c r="AL589"/>
  <c r="AJ589"/>
  <c r="AJ587"/>
  <c r="AJ608"/>
  <c r="AK579"/>
  <c r="AK606"/>
  <c r="AK586"/>
  <c r="AJ590"/>
  <c r="AJ586"/>
  <c r="AJ585"/>
  <c r="AJ606"/>
  <c r="AJ611"/>
  <c r="AK610"/>
  <c r="AJ609"/>
  <c r="AK607"/>
  <c r="AK590"/>
  <c r="AL611"/>
  <c r="AL609"/>
  <c r="L626"/>
  <c r="AK588"/>
  <c r="AL590"/>
  <c r="AL607"/>
  <c r="AL606"/>
  <c r="L622"/>
  <c r="AK611"/>
  <c r="AK585"/>
  <c r="AK589"/>
  <c r="AL585"/>
  <c r="L646"/>
  <c r="AL610"/>
  <c r="L623"/>
  <c r="L645"/>
  <c r="AL586"/>
  <c r="AL580"/>
  <c r="AK581"/>
  <c r="AL581"/>
  <c r="AJ580"/>
  <c r="AJ581"/>
  <c r="AK580"/>
  <c r="AK609"/>
  <c r="L648"/>
  <c r="L627"/>
  <c r="AL588"/>
  <c r="L643"/>
  <c r="L624"/>
  <c r="L647"/>
  <c r="AJ607"/>
  <c r="AJ588"/>
  <c r="L625"/>
  <c r="L644"/>
  <c r="AT549"/>
  <c r="AT564"/>
  <c r="AT326"/>
  <c r="AT260"/>
  <c r="AT398"/>
  <c r="AT272"/>
  <c r="AT265"/>
  <c r="AT411"/>
  <c r="AT410"/>
  <c r="AT422"/>
  <c r="AT294"/>
  <c r="AT499"/>
  <c r="AT209"/>
  <c r="AT273"/>
  <c r="AT307"/>
  <c r="AT343"/>
  <c r="AT363"/>
  <c r="AT565"/>
  <c r="AT580"/>
  <c r="AT246"/>
  <c r="AT194"/>
  <c r="AT216"/>
  <c r="AT285"/>
  <c r="AT451"/>
  <c r="AT442"/>
  <c r="AT248"/>
  <c r="AT293"/>
  <c r="AT276"/>
  <c r="AT446"/>
  <c r="AT305"/>
  <c r="AT386"/>
  <c r="AT258"/>
  <c r="AT351"/>
  <c r="AT508"/>
  <c r="AT497"/>
  <c r="AT498"/>
  <c r="AT183"/>
  <c r="AT553"/>
  <c r="AT531"/>
  <c r="AT193"/>
  <c r="AT463"/>
  <c r="AT292"/>
  <c r="AT310"/>
  <c r="AT359"/>
  <c r="AT371"/>
  <c r="AS467"/>
  <c r="AT429"/>
  <c r="AT480"/>
  <c r="AT227"/>
  <c r="AT575"/>
  <c r="AT182"/>
  <c r="AT501"/>
  <c r="AT536"/>
  <c r="AT287"/>
  <c r="AT275"/>
  <c r="AT414"/>
  <c r="AT393"/>
  <c r="AT223"/>
  <c r="AT432"/>
  <c r="AT367"/>
  <c r="AS508"/>
  <c r="AT445"/>
  <c r="AT175"/>
  <c r="AT324"/>
  <c r="AT329"/>
  <c r="AD611"/>
  <c r="G648"/>
  <c r="AT552"/>
  <c r="AT308"/>
  <c r="AT296"/>
  <c r="AT494"/>
  <c r="AT406"/>
  <c r="AT476"/>
  <c r="AD603"/>
  <c r="G640"/>
  <c r="AT306"/>
  <c r="AT500"/>
  <c r="AT543"/>
  <c r="AS183"/>
  <c r="AT331"/>
  <c r="AT210"/>
  <c r="AT278"/>
  <c r="AT433"/>
  <c r="AT231"/>
  <c r="AT288"/>
  <c r="AT503"/>
  <c r="AT202"/>
  <c r="AS341"/>
  <c r="AT344"/>
  <c r="AD593"/>
  <c r="AD595"/>
  <c r="G632"/>
  <c r="AT541"/>
  <c r="AT347"/>
  <c r="AT443"/>
  <c r="AT204"/>
  <c r="AT385"/>
  <c r="AT370"/>
  <c r="AT560"/>
  <c r="AT554"/>
  <c r="AT427"/>
  <c r="AT391"/>
  <c r="AT415"/>
  <c r="AT365"/>
  <c r="AT570"/>
  <c r="AT238"/>
  <c r="AT428"/>
  <c r="AT161"/>
  <c r="AT249"/>
  <c r="AT557"/>
  <c r="AT510"/>
  <c r="AS351"/>
  <c r="AT381"/>
  <c r="AT434"/>
  <c r="AT374"/>
  <c r="AT444"/>
  <c r="AT198"/>
  <c r="AT545"/>
  <c r="AT286"/>
  <c r="AT539"/>
  <c r="AS489"/>
  <c r="AT532"/>
  <c r="AT506"/>
  <c r="AT252"/>
  <c r="AS359"/>
  <c r="AT562"/>
  <c r="AS347"/>
  <c r="AT413"/>
  <c r="AT362"/>
  <c r="AD610"/>
  <c r="G647"/>
  <c r="AT527"/>
  <c r="AT213"/>
  <c r="AT205"/>
  <c r="AT394"/>
  <c r="AT176"/>
  <c r="AT218"/>
  <c r="AS231"/>
  <c r="AT407"/>
  <c r="AT558"/>
  <c r="AT502"/>
  <c r="AS233"/>
  <c r="AT221"/>
  <c r="AT474"/>
  <c r="AS353"/>
  <c r="AT167"/>
  <c r="AT301"/>
  <c r="AS254"/>
  <c r="AS528"/>
  <c r="AT533"/>
  <c r="AT322"/>
  <c r="AT546"/>
  <c r="AT189"/>
  <c r="AT297"/>
  <c r="AT384"/>
  <c r="AT390"/>
  <c r="AT348"/>
  <c r="AT190"/>
  <c r="AT222"/>
  <c r="AT375"/>
  <c r="AT291"/>
  <c r="AT417"/>
  <c r="AD602"/>
  <c r="G639"/>
  <c r="AT425"/>
  <c r="AT247"/>
  <c r="AT567"/>
  <c r="AT214"/>
  <c r="AT505"/>
  <c r="AT243"/>
  <c r="AT368"/>
  <c r="AS434"/>
  <c r="AT495"/>
  <c r="AT412"/>
  <c r="AD588"/>
  <c r="G625"/>
  <c r="AD589"/>
  <c r="G626"/>
  <c r="AT283"/>
  <c r="AT389"/>
  <c r="AS482"/>
  <c r="AT424"/>
  <c r="AT336"/>
  <c r="AT352"/>
  <c r="AS363"/>
  <c r="AT544"/>
  <c r="AS361"/>
  <c r="AS466"/>
  <c r="AT526"/>
  <c r="AS465"/>
  <c r="AT548"/>
  <c r="AT319"/>
  <c r="AT361"/>
  <c r="AS488"/>
  <c r="AT409"/>
  <c r="AS519"/>
  <c r="AS350"/>
  <c r="AT441"/>
  <c r="AT523"/>
  <c r="AT199"/>
  <c r="AT274"/>
  <c r="AT405"/>
  <c r="AS250"/>
  <c r="AS451"/>
  <c r="AT313"/>
  <c r="AT229"/>
  <c r="AT353"/>
  <c r="AT579"/>
  <c r="AH608"/>
  <c r="AT437"/>
  <c r="AD592"/>
  <c r="G629"/>
  <c r="AT577"/>
  <c r="AT540"/>
  <c r="AT380"/>
  <c r="AT356"/>
  <c r="AT475"/>
  <c r="AT281"/>
  <c r="AT519"/>
  <c r="AT179"/>
  <c r="AD609"/>
  <c r="G646"/>
  <c r="AT373"/>
  <c r="AT289"/>
  <c r="AS172"/>
  <c r="AT172"/>
  <c r="AT271"/>
  <c r="AT195"/>
  <c r="AT566"/>
  <c r="AT284"/>
  <c r="AS343"/>
  <c r="AS243"/>
  <c r="AT255"/>
  <c r="AS344"/>
  <c r="AT309"/>
  <c r="AT350"/>
  <c r="AS459"/>
  <c r="AT346"/>
  <c r="AT303"/>
  <c r="AT571"/>
  <c r="AT208"/>
  <c r="AT207"/>
  <c r="AT416"/>
  <c r="AT314"/>
  <c r="AS257"/>
  <c r="AT333"/>
  <c r="AS153"/>
  <c r="AS533"/>
  <c r="AT392"/>
  <c r="AT573"/>
  <c r="AS232"/>
  <c r="AS369"/>
  <c r="AT212"/>
  <c r="AS396"/>
  <c r="AT576"/>
  <c r="AD596"/>
  <c r="G633"/>
  <c r="AS349"/>
  <c r="AT266"/>
  <c r="AT185"/>
  <c r="AT280"/>
  <c r="AT524"/>
  <c r="AT340"/>
  <c r="AT402"/>
  <c r="AT578"/>
  <c r="AT419"/>
  <c r="AS481"/>
  <c r="AT478"/>
  <c r="AT242"/>
  <c r="AT235"/>
  <c r="AS463"/>
  <c r="AT418"/>
  <c r="AT335"/>
  <c r="AT530"/>
  <c r="AT563"/>
  <c r="AT215"/>
  <c r="AT300"/>
  <c r="AS455"/>
  <c r="AD590"/>
  <c r="G627"/>
  <c r="AS333"/>
  <c r="AT211"/>
  <c r="AT535"/>
  <c r="AT277"/>
  <c r="AT397"/>
  <c r="AT354"/>
  <c r="AT556"/>
  <c r="AS301"/>
  <c r="AS461"/>
  <c r="AS546"/>
  <c r="AT569"/>
  <c r="AT239"/>
  <c r="AS454"/>
  <c r="AT379"/>
  <c r="AT369"/>
  <c r="AS101"/>
  <c r="AS360"/>
  <c r="AS80"/>
  <c r="AS548"/>
  <c r="AT534"/>
  <c r="AS269"/>
  <c r="AT349"/>
  <c r="AT360"/>
  <c r="AT525"/>
  <c r="AT268"/>
  <c r="AT203"/>
  <c r="AT537"/>
  <c r="AT496"/>
  <c r="AT357"/>
  <c r="AS171"/>
  <c r="AT395"/>
  <c r="AS395"/>
  <c r="AS228"/>
  <c r="AT568"/>
  <c r="AS362"/>
  <c r="AS312"/>
  <c r="AT225"/>
  <c r="AS485"/>
  <c r="AS185"/>
  <c r="AT481"/>
  <c r="AT377"/>
  <c r="AS227"/>
  <c r="AT493"/>
  <c r="AS244"/>
  <c r="AS487"/>
  <c r="AS251"/>
  <c r="AT217"/>
  <c r="AS151"/>
  <c r="AS125"/>
  <c r="AT366"/>
  <c r="AT403"/>
  <c r="AT447"/>
  <c r="AS104"/>
  <c r="AT295"/>
  <c r="AS97"/>
  <c r="AT230"/>
  <c r="AT504"/>
  <c r="AS385"/>
  <c r="AT201"/>
  <c r="AS147"/>
  <c r="AT401"/>
  <c r="AS258"/>
  <c r="AT364"/>
  <c r="AT327"/>
  <c r="AS327"/>
  <c r="AT254"/>
  <c r="AT440"/>
  <c r="AT426"/>
  <c r="AT561"/>
  <c r="AT332"/>
  <c r="AS473"/>
  <c r="AS568"/>
  <c r="AT187"/>
  <c r="AT197"/>
  <c r="AS174"/>
  <c r="AT253"/>
  <c r="AT450"/>
  <c r="AS380"/>
  <c r="AS330"/>
  <c r="AT330"/>
  <c r="AT449"/>
  <c r="AS167"/>
  <c r="AS520"/>
  <c r="AT520"/>
  <c r="AS549"/>
  <c r="AS240"/>
  <c r="AT240"/>
  <c r="AS96"/>
  <c r="AS274"/>
  <c r="AS99"/>
  <c r="AS105"/>
  <c r="AS348"/>
  <c r="AS223"/>
  <c r="AS346"/>
  <c r="AS309"/>
  <c r="AS524"/>
  <c r="AS522"/>
  <c r="AT522"/>
  <c r="AS493"/>
  <c r="AT423"/>
  <c r="AS173"/>
  <c r="AS235"/>
  <c r="AS98"/>
  <c r="AS379"/>
  <c r="AS295"/>
  <c r="AS305"/>
  <c r="AS277"/>
  <c r="AT188"/>
  <c r="AS470"/>
  <c r="AS368"/>
  <c r="AS415"/>
  <c r="AS246"/>
  <c r="AS571"/>
  <c r="AS221"/>
  <c r="AS394"/>
  <c r="AS389"/>
  <c r="AS444"/>
  <c r="AS335"/>
  <c r="AS500"/>
  <c r="AS91"/>
  <c r="AS138"/>
  <c r="AS299"/>
  <c r="AT404"/>
  <c r="AS272"/>
  <c r="AS565"/>
  <c r="AS416"/>
  <c r="AT559"/>
  <c r="AS282"/>
  <c r="AS384"/>
  <c r="AS401"/>
  <c r="AS278"/>
  <c r="AT290"/>
  <c r="AT321"/>
  <c r="AS477"/>
  <c r="AS245"/>
  <c r="AS202"/>
  <c r="AS339"/>
  <c r="AT337"/>
  <c r="AS523"/>
  <c r="AS531"/>
  <c r="AS131"/>
  <c r="AD599"/>
  <c r="G636"/>
  <c r="AT279"/>
  <c r="AS310"/>
  <c r="AT237"/>
  <c r="AT528"/>
  <c r="AT509"/>
  <c r="AS509"/>
  <c r="AS421"/>
  <c r="AT178"/>
  <c r="AS381"/>
  <c r="AT298"/>
  <c r="AT547"/>
  <c r="AS123"/>
  <c r="AS356"/>
  <c r="AT574"/>
  <c r="AS161"/>
  <c r="AS560"/>
  <c r="AS157"/>
  <c r="AT339"/>
  <c r="AS376"/>
  <c r="AS134"/>
  <c r="AS162"/>
  <c r="AS397"/>
  <c r="AS124"/>
  <c r="AS564"/>
  <c r="AT320"/>
  <c r="AS475"/>
  <c r="AS212"/>
  <c r="AS543"/>
  <c r="AS553"/>
  <c r="AS576"/>
  <c r="AS559"/>
  <c r="AT282"/>
  <c r="AS297"/>
  <c r="AS116"/>
  <c r="AS298"/>
  <c r="AS201"/>
  <c r="AS127"/>
  <c r="AS320"/>
  <c r="AT219"/>
  <c r="AT318"/>
  <c r="AS550"/>
  <c r="AT400"/>
  <c r="AS412"/>
  <c r="AS211"/>
  <c r="AT420"/>
  <c r="AS371"/>
  <c r="AT220"/>
  <c r="AS462"/>
  <c r="AT226"/>
  <c r="AT421"/>
  <c r="AS311"/>
  <c r="AS121"/>
  <c r="AS491"/>
  <c r="AT431"/>
  <c r="AT399"/>
  <c r="AS418"/>
  <c r="AS176"/>
  <c r="AS464"/>
  <c r="AS114"/>
  <c r="AT529"/>
  <c r="AS529"/>
  <c r="AS234"/>
  <c r="AS547"/>
  <c r="AS569"/>
  <c r="AS406"/>
  <c r="AS144"/>
  <c r="AS510"/>
  <c r="AS514"/>
  <c r="AS338"/>
  <c r="AS468"/>
  <c r="AS432"/>
  <c r="AS149"/>
  <c r="AS540"/>
  <c r="AS399"/>
  <c r="AS495"/>
  <c r="AS152"/>
  <c r="AS419"/>
  <c r="AS398"/>
  <c r="AS567"/>
  <c r="AS526"/>
  <c r="AS249"/>
  <c r="AS198"/>
  <c r="AS94"/>
  <c r="AS170"/>
  <c r="AS387"/>
  <c r="AS357"/>
  <c r="AS318"/>
  <c r="AS199"/>
  <c r="AS392"/>
  <c r="AS358"/>
  <c r="AS527"/>
  <c r="AS213"/>
  <c r="AS503"/>
  <c r="AS561"/>
  <c r="AS210"/>
  <c r="AS209"/>
  <c r="AS551"/>
  <c r="AS291"/>
  <c r="AS557"/>
  <c r="AS498"/>
  <c r="AS450"/>
  <c r="AS403"/>
  <c r="AS189"/>
  <c r="AS370"/>
  <c r="AS329"/>
  <c r="AS411"/>
  <c r="AS391"/>
  <c r="AS427"/>
  <c r="AS429"/>
  <c r="AS111"/>
  <c r="AS373"/>
  <c r="AS556"/>
  <c r="AS284"/>
  <c r="AS441"/>
  <c r="AS414"/>
  <c r="AS423"/>
  <c r="AS293"/>
  <c r="AS409"/>
  <c r="AS433"/>
  <c r="AS82"/>
  <c r="AS226"/>
  <c r="AS214"/>
  <c r="AS193"/>
  <c r="AS242"/>
  <c r="AS319"/>
  <c r="AS390"/>
  <c r="AS300"/>
  <c r="AS365"/>
  <c r="AS502"/>
  <c r="AS163"/>
  <c r="AS115"/>
  <c r="AS507"/>
  <c r="AS538"/>
  <c r="AT538"/>
  <c r="AT315"/>
  <c r="AT408"/>
  <c r="AS456"/>
  <c r="AS220"/>
  <c r="AT241"/>
  <c r="AS447"/>
  <c r="AS458"/>
  <c r="AS294"/>
  <c r="AS518"/>
  <c r="AT299"/>
  <c r="AS486"/>
  <c r="AT430"/>
  <c r="AS304"/>
  <c r="AS469"/>
  <c r="AS255"/>
  <c r="AS109"/>
  <c r="AS372"/>
  <c r="AS378"/>
  <c r="AS388"/>
  <c r="AS407"/>
  <c r="AS137"/>
  <c r="AS177"/>
  <c r="AS566"/>
  <c r="AS326"/>
  <c r="AS273"/>
  <c r="AS184"/>
  <c r="AS85"/>
  <c r="AT438"/>
  <c r="AS259"/>
  <c r="AS513"/>
  <c r="AS435"/>
  <c r="AS136"/>
  <c r="AS532"/>
  <c r="AS452"/>
  <c r="AS140"/>
  <c r="AS537"/>
  <c r="AS573"/>
  <c r="AT542"/>
  <c r="AS208"/>
  <c r="AS539"/>
  <c r="AS253"/>
  <c r="AS215"/>
  <c r="AS182"/>
  <c r="AS449"/>
  <c r="AS168"/>
  <c r="AS512"/>
  <c r="AS142"/>
  <c r="AS479"/>
  <c r="AS260"/>
  <c r="AS439"/>
  <c r="AT439"/>
  <c r="AS332"/>
  <c r="AS577"/>
  <c r="AS287"/>
  <c r="AS442"/>
  <c r="AS230"/>
  <c r="AS355"/>
  <c r="AS222"/>
  <c r="AS217"/>
  <c r="AS402"/>
  <c r="AS337"/>
  <c r="AS331"/>
  <c r="AS420"/>
  <c r="AS102"/>
  <c r="AS186"/>
  <c r="AS128"/>
  <c r="AS352"/>
  <c r="AS517"/>
  <c r="AS554"/>
  <c r="AD597"/>
  <c r="G634"/>
  <c r="AS145"/>
  <c r="AS225"/>
  <c r="AS555"/>
  <c r="AS366"/>
  <c r="AS207"/>
  <c r="AS248"/>
  <c r="AS501"/>
  <c r="AS558"/>
  <c r="AS205"/>
  <c r="AS404"/>
  <c r="AS200"/>
  <c r="AT200"/>
  <c r="AS535"/>
  <c r="AS178"/>
  <c r="AS480"/>
  <c r="AS239"/>
  <c r="AS474"/>
  <c r="AS446"/>
  <c r="AS271"/>
  <c r="AS133"/>
  <c r="AS478"/>
  <c r="AS575"/>
  <c r="AS563"/>
  <c r="AD600"/>
  <c r="G637"/>
  <c r="AS328"/>
  <c r="AD604"/>
  <c r="G641"/>
  <c r="AS118"/>
  <c r="AS426"/>
  <c r="AS308"/>
  <c r="AT206"/>
  <c r="AS279"/>
  <c r="AS460"/>
  <c r="AT267"/>
  <c r="AS499"/>
  <c r="AS119"/>
  <c r="AS238"/>
  <c r="AS126"/>
  <c r="AS453"/>
  <c r="AS81"/>
  <c r="AS302"/>
  <c r="AS410"/>
  <c r="AS383"/>
  <c r="AS377"/>
  <c r="AS93"/>
  <c r="AS448"/>
  <c r="AT448"/>
  <c r="AS203"/>
  <c r="AT436"/>
  <c r="AS497"/>
  <c r="AS265"/>
  <c r="AT581"/>
  <c r="AS303"/>
  <c r="AS158"/>
  <c r="AS290"/>
  <c r="AS437"/>
  <c r="AS307"/>
  <c r="AS216"/>
  <c r="AS472"/>
  <c r="AD606"/>
  <c r="G643"/>
  <c r="AS276"/>
  <c r="AS289"/>
  <c r="AS292"/>
  <c r="AS241"/>
  <c r="AS175"/>
  <c r="AS286"/>
  <c r="AS306"/>
  <c r="AS579"/>
  <c r="AS438"/>
  <c r="AT196"/>
  <c r="AS375"/>
  <c r="AS574"/>
  <c r="AS281"/>
  <c r="AS83"/>
  <c r="AS436"/>
  <c r="AS141"/>
  <c r="AS580"/>
  <c r="AS139"/>
  <c r="AS496"/>
  <c r="AS424"/>
  <c r="AS367"/>
  <c r="AS113"/>
  <c r="AS492"/>
  <c r="AS494"/>
  <c r="AS374"/>
  <c r="AS84"/>
  <c r="AS516"/>
  <c r="AS288"/>
  <c r="AS112"/>
  <c r="AS143"/>
  <c r="AS511"/>
  <c r="AS135"/>
  <c r="AS315"/>
  <c r="AS443"/>
  <c r="AD586"/>
  <c r="G623"/>
  <c r="AS110"/>
  <c r="AS267"/>
  <c r="AS237"/>
  <c r="AS324"/>
  <c r="AS283"/>
  <c r="AS430"/>
  <c r="AS530"/>
  <c r="AS413"/>
  <c r="AS393"/>
  <c r="AS206"/>
  <c r="AS440"/>
  <c r="AS505"/>
  <c r="AS545"/>
  <c r="AS544"/>
  <c r="AS536"/>
  <c r="AS445"/>
  <c r="AS562"/>
  <c r="AS417"/>
  <c r="AS280"/>
  <c r="AS87"/>
  <c r="AS224"/>
  <c r="AS313"/>
  <c r="AT572"/>
  <c r="AS572"/>
  <c r="AS106"/>
  <c r="AS155"/>
  <c r="AS382"/>
  <c r="AS325"/>
  <c r="AS504"/>
  <c r="AS542"/>
  <c r="AS148"/>
  <c r="AS386"/>
  <c r="AS129"/>
  <c r="AS340"/>
  <c r="AS552"/>
  <c r="AS107"/>
  <c r="AS570"/>
  <c r="AS89"/>
  <c r="AS88"/>
  <c r="AS194"/>
  <c r="AS285"/>
  <c r="AS425"/>
  <c r="AS154"/>
  <c r="AS146"/>
  <c r="AS204"/>
  <c r="AS120"/>
  <c r="AS92"/>
  <c r="AS190"/>
  <c r="AS490"/>
  <c r="AS247"/>
  <c r="AS578"/>
  <c r="AS266"/>
  <c r="AS364"/>
  <c r="AS405"/>
  <c r="AS296"/>
  <c r="AS422"/>
  <c r="AS159"/>
  <c r="AS256"/>
  <c r="AS400"/>
  <c r="AS197"/>
  <c r="AS484"/>
  <c r="AS476"/>
  <c r="AS179"/>
  <c r="AS132"/>
  <c r="AS515"/>
  <c r="AS525"/>
  <c r="AS160"/>
  <c r="AD585"/>
  <c r="G622"/>
  <c r="AS336"/>
  <c r="AS196"/>
  <c r="AS428"/>
  <c r="AS100"/>
  <c r="AS268"/>
  <c r="AS471"/>
  <c r="AT79"/>
  <c r="AS156"/>
  <c r="AS534"/>
  <c r="AT323"/>
  <c r="AS323"/>
  <c r="AD607"/>
  <c r="G644"/>
  <c r="G672"/>
  <c r="AS164"/>
  <c r="AS218"/>
  <c r="AS130"/>
  <c r="AS122"/>
  <c r="AS483"/>
  <c r="AS252"/>
  <c r="AS408"/>
  <c r="AS90"/>
  <c r="AS95"/>
  <c r="AS334"/>
  <c r="AS322"/>
  <c r="AS117"/>
  <c r="AS457"/>
  <c r="AS195"/>
  <c r="AS321"/>
  <c r="AS103"/>
  <c r="AS188"/>
  <c r="AT521"/>
  <c r="AS86"/>
  <c r="AS506"/>
  <c r="AS314"/>
  <c r="AS270"/>
  <c r="AS541"/>
  <c r="AS79"/>
  <c r="AS229"/>
  <c r="AS581"/>
  <c r="AS236"/>
  <c r="AS150"/>
  <c r="AS187"/>
  <c r="AS354"/>
  <c r="AS219"/>
  <c r="AS431"/>
  <c r="AS108"/>
  <c r="AS275"/>
  <c r="AT166"/>
  <c r="AT600"/>
  <c r="K637"/>
  <c r="AT604"/>
  <c r="K641"/>
  <c r="AT609"/>
  <c r="K646"/>
  <c r="AT602"/>
  <c r="K639"/>
  <c r="AT599"/>
  <c r="K636"/>
  <c r="N610"/>
  <c r="F647"/>
  <c r="N611"/>
  <c r="F648"/>
  <c r="N607"/>
  <c r="F644"/>
  <c r="N606"/>
  <c r="F643"/>
  <c r="N609"/>
  <c r="F646"/>
  <c r="V607"/>
  <c r="V609"/>
  <c r="V606"/>
  <c r="V610"/>
  <c r="V611"/>
  <c r="AS521"/>
  <c r="AT610"/>
  <c r="K647"/>
  <c r="G655"/>
  <c r="G656"/>
  <c r="V604"/>
  <c r="AT606"/>
  <c r="K643"/>
  <c r="AT590"/>
  <c r="K627"/>
  <c r="AT586"/>
  <c r="K623"/>
  <c r="AT585"/>
  <c r="K622"/>
  <c r="AT589"/>
  <c r="K626"/>
  <c r="AT588"/>
  <c r="K625"/>
  <c r="AT607"/>
  <c r="K644"/>
  <c r="AT603"/>
  <c r="K640"/>
  <c r="AT611"/>
  <c r="K648"/>
  <c r="G673"/>
  <c r="G674"/>
  <c r="G666"/>
  <c r="G667"/>
  <c r="V603"/>
  <c r="V599"/>
  <c r="V600"/>
  <c r="AS165"/>
  <c r="V602"/>
  <c r="G668"/>
  <c r="G657"/>
  <c r="AS166"/>
  <c r="AS588"/>
  <c r="J625"/>
  <c r="AS585"/>
  <c r="J622"/>
  <c r="F672"/>
  <c r="F673"/>
  <c r="AS609"/>
  <c r="J646"/>
  <c r="AS607"/>
  <c r="J644"/>
  <c r="J658"/>
  <c r="AS610"/>
  <c r="J647"/>
  <c r="AS611"/>
  <c r="J648"/>
  <c r="AS606"/>
  <c r="J643"/>
  <c r="N599"/>
  <c r="F636"/>
  <c r="N602"/>
  <c r="F639"/>
  <c r="N600"/>
  <c r="F637"/>
  <c r="N604"/>
  <c r="F641"/>
  <c r="AS586"/>
  <c r="J623"/>
  <c r="J655"/>
  <c r="N603"/>
  <c r="F640"/>
  <c r="AS589"/>
  <c r="J626"/>
  <c r="K655"/>
  <c r="K658"/>
  <c r="F674"/>
  <c r="F666"/>
  <c r="F667"/>
  <c r="AS603"/>
  <c r="J640"/>
  <c r="AS600"/>
  <c r="J637"/>
  <c r="J657"/>
  <c r="AS602"/>
  <c r="J639"/>
  <c r="AS604"/>
  <c r="J641"/>
  <c r="AS599"/>
  <c r="J636"/>
  <c r="AS590"/>
  <c r="J627"/>
  <c r="F668"/>
  <c r="K657"/>
  <c r="I6"/>
  <c r="N6"/>
  <c r="N585"/>
  <c r="F622"/>
  <c r="N586"/>
  <c r="F623"/>
  <c r="F655"/>
  <c r="N590"/>
  <c r="F627"/>
  <c r="F656"/>
  <c r="F657"/>
  <c r="N593"/>
  <c r="F630"/>
  <c r="F660"/>
  <c r="J629"/>
  <c r="J630"/>
  <c r="K656"/>
  <c r="K629"/>
  <c r="N592"/>
  <c r="F629"/>
  <c r="N597"/>
  <c r="F634"/>
  <c r="F661"/>
  <c r="F662"/>
  <c r="J656"/>
  <c r="N588"/>
  <c r="F625"/>
  <c r="N589"/>
  <c r="F626"/>
  <c r="K630"/>
  <c r="G630"/>
  <c r="N595"/>
  <c r="F632"/>
  <c r="Q6"/>
  <c r="V6"/>
  <c r="V586"/>
  <c r="V597"/>
  <c r="V592"/>
  <c r="V589"/>
  <c r="V590"/>
  <c r="V593"/>
  <c r="V595"/>
  <c r="V588"/>
  <c r="V585"/>
  <c r="N596"/>
  <c r="F633"/>
  <c r="V596"/>
  <c r="Y6"/>
  <c r="Z6"/>
  <c r="AB6"/>
  <c r="Z7"/>
  <c r="AB7"/>
  <c r="AB8"/>
  <c r="AB586"/>
  <c r="AB585"/>
  <c r="AB589"/>
  <c r="R6"/>
  <c r="T6"/>
  <c r="R7"/>
  <c r="T7"/>
  <c r="T8"/>
  <c r="T586"/>
  <c r="T588"/>
  <c r="T589"/>
  <c r="T590"/>
  <c r="T593"/>
  <c r="T595"/>
  <c r="T596"/>
  <c r="T597"/>
  <c r="T592"/>
  <c r="AB595"/>
  <c r="AB597"/>
  <c r="AB593"/>
  <c r="AB588"/>
  <c r="AB596"/>
  <c r="AB590"/>
  <c r="J6"/>
  <c r="L6"/>
  <c r="J7"/>
  <c r="L7"/>
  <c r="L8"/>
  <c r="L590"/>
  <c r="L589"/>
  <c r="L585"/>
  <c r="L586"/>
  <c r="L588"/>
  <c r="L597"/>
  <c r="L596"/>
  <c r="L593"/>
  <c r="L592"/>
  <c r="L595"/>
  <c r="AB592"/>
  <c r="T585"/>
  <c r="Q585"/>
  <c r="Q592"/>
  <c r="R579" i="47"/>
  <c r="R578"/>
  <c r="R577"/>
  <c r="R576"/>
  <c r="R575"/>
  <c r="R574"/>
  <c r="R573"/>
  <c r="R572"/>
  <c r="R571"/>
  <c r="R570"/>
  <c r="R569"/>
  <c r="R568"/>
  <c r="R567"/>
  <c r="R566"/>
  <c r="R565"/>
  <c r="R564"/>
  <c r="R563"/>
  <c r="R562"/>
  <c r="R561"/>
  <c r="R560"/>
  <c r="R559"/>
  <c r="R558"/>
  <c r="R557"/>
  <c r="R556"/>
  <c r="R555"/>
  <c r="R554"/>
  <c r="R553"/>
  <c r="R552"/>
  <c r="R551"/>
  <c r="R550"/>
  <c r="R549"/>
  <c r="R548"/>
  <c r="R547"/>
  <c r="R546"/>
  <c r="R545"/>
  <c r="R544"/>
  <c r="R543"/>
  <c r="R542"/>
  <c r="R541"/>
  <c r="R540"/>
  <c r="R539"/>
  <c r="R538"/>
  <c r="R537"/>
  <c r="R536"/>
  <c r="R535"/>
  <c r="R534"/>
  <c r="R533"/>
  <c r="R532"/>
  <c r="R531"/>
  <c r="R530"/>
  <c r="R529"/>
  <c r="R528"/>
  <c r="R527"/>
  <c r="R526"/>
  <c r="R525"/>
  <c r="R524"/>
  <c r="R523"/>
  <c r="R522"/>
  <c r="R521"/>
  <c r="R520"/>
  <c r="R519"/>
  <c r="R518"/>
  <c r="R517"/>
  <c r="R516"/>
  <c r="R515"/>
  <c r="R514"/>
  <c r="R513"/>
  <c r="R512"/>
  <c r="R511"/>
  <c r="R510"/>
  <c r="R509"/>
  <c r="R508"/>
  <c r="R507"/>
  <c r="R506"/>
  <c r="R505"/>
  <c r="R504"/>
  <c r="R503"/>
  <c r="R502"/>
  <c r="R501"/>
  <c r="R500"/>
  <c r="R499"/>
  <c r="R498"/>
  <c r="R497"/>
  <c r="R496"/>
  <c r="R495"/>
  <c r="R494"/>
  <c r="R493"/>
  <c r="R492"/>
  <c r="R491"/>
  <c r="R490"/>
  <c r="R489"/>
  <c r="R488"/>
  <c r="R487"/>
  <c r="R486"/>
  <c r="R485"/>
  <c r="R484"/>
  <c r="R483"/>
  <c r="R482"/>
  <c r="R481"/>
  <c r="R480"/>
  <c r="R479"/>
  <c r="R478"/>
  <c r="R477"/>
  <c r="R476"/>
  <c r="R475"/>
  <c r="R474"/>
  <c r="R473"/>
  <c r="R472"/>
  <c r="R471"/>
  <c r="R470"/>
  <c r="R469"/>
  <c r="R468"/>
  <c r="R467"/>
  <c r="R466"/>
  <c r="R465"/>
  <c r="R464"/>
  <c r="R463"/>
  <c r="R462"/>
  <c r="R461"/>
  <c r="R460"/>
  <c r="R459"/>
  <c r="R458"/>
  <c r="R457"/>
  <c r="R456"/>
  <c r="R455"/>
  <c r="R454"/>
  <c r="R453"/>
  <c r="R452"/>
  <c r="R451"/>
  <c r="R450"/>
  <c r="R449"/>
  <c r="R448"/>
  <c r="R447"/>
  <c r="R446"/>
  <c r="R445"/>
  <c r="R444"/>
  <c r="R443"/>
  <c r="R442"/>
  <c r="R441"/>
  <c r="R440"/>
  <c r="R439"/>
  <c r="R438"/>
  <c r="R437"/>
  <c r="R436"/>
  <c r="R435"/>
  <c r="R434"/>
  <c r="R433"/>
  <c r="R432"/>
  <c r="R431"/>
  <c r="R430"/>
  <c r="R429"/>
  <c r="R428"/>
  <c r="R427"/>
  <c r="R426"/>
  <c r="R425"/>
  <c r="R424"/>
  <c r="R423"/>
  <c r="R422"/>
  <c r="R421"/>
  <c r="R420"/>
  <c r="R419"/>
  <c r="R418"/>
  <c r="R417"/>
  <c r="R416"/>
  <c r="R415"/>
  <c r="R414"/>
  <c r="R413"/>
  <c r="R412"/>
  <c r="R411"/>
  <c r="R410"/>
  <c r="R409"/>
  <c r="R408"/>
  <c r="R407"/>
  <c r="R406"/>
  <c r="R405"/>
  <c r="R404"/>
  <c r="R403"/>
  <c r="R402"/>
  <c r="R401"/>
  <c r="R400"/>
  <c r="R399"/>
  <c r="R398"/>
  <c r="R397"/>
  <c r="R396"/>
  <c r="R395"/>
  <c r="R394"/>
  <c r="R393"/>
  <c r="R392"/>
  <c r="R391"/>
  <c r="R390"/>
  <c r="R389"/>
  <c r="R388"/>
  <c r="R387"/>
  <c r="R386"/>
  <c r="R385"/>
  <c r="R384"/>
  <c r="R383"/>
  <c r="R382"/>
  <c r="R381"/>
  <c r="R380"/>
  <c r="R379"/>
  <c r="R378"/>
  <c r="R377"/>
  <c r="R376"/>
  <c r="R375"/>
  <c r="R374"/>
  <c r="R373"/>
  <c r="R372"/>
  <c r="R371"/>
  <c r="R370"/>
  <c r="R369"/>
  <c r="R368"/>
  <c r="R367"/>
  <c r="R366"/>
  <c r="R365"/>
  <c r="R364"/>
  <c r="R363"/>
  <c r="R362"/>
  <c r="R361"/>
  <c r="R360"/>
  <c r="R359"/>
  <c r="R358"/>
  <c r="R357"/>
  <c r="R356"/>
  <c r="R355"/>
  <c r="R354"/>
  <c r="R353"/>
  <c r="R352"/>
  <c r="R351"/>
  <c r="R350"/>
  <c r="R349"/>
  <c r="R348"/>
  <c r="R347"/>
  <c r="R346"/>
  <c r="R345"/>
  <c r="R344"/>
  <c r="R343"/>
  <c r="R342"/>
  <c r="R341"/>
  <c r="R340"/>
  <c r="R339"/>
  <c r="R338"/>
  <c r="R337"/>
  <c r="R336"/>
  <c r="R335"/>
  <c r="R334"/>
  <c r="R333"/>
  <c r="R332"/>
  <c r="R331"/>
  <c r="R330"/>
  <c r="R329"/>
  <c r="R328"/>
  <c r="R327"/>
  <c r="R326"/>
  <c r="R325"/>
  <c r="R324"/>
  <c r="R323"/>
  <c r="R322"/>
  <c r="R321"/>
  <c r="R320"/>
  <c r="R319"/>
  <c r="R318"/>
  <c r="R317"/>
  <c r="R316"/>
  <c r="R315"/>
  <c r="R314"/>
  <c r="R313"/>
  <c r="R312"/>
  <c r="R311"/>
  <c r="R310"/>
  <c r="R309"/>
  <c r="R308"/>
  <c r="R307"/>
  <c r="R306"/>
  <c r="R305"/>
  <c r="R304"/>
  <c r="R303"/>
  <c r="R302"/>
  <c r="R301"/>
  <c r="R300"/>
  <c r="R299"/>
  <c r="R298"/>
  <c r="R297"/>
  <c r="R296"/>
  <c r="R295"/>
  <c r="R294"/>
  <c r="R293"/>
  <c r="R292"/>
  <c r="R291"/>
  <c r="R290"/>
  <c r="R289"/>
  <c r="R288"/>
  <c r="R287"/>
  <c r="R286"/>
  <c r="R285"/>
  <c r="R284"/>
  <c r="R283"/>
  <c r="R282"/>
  <c r="R281"/>
  <c r="R280"/>
  <c r="R279"/>
  <c r="R278"/>
  <c r="R277"/>
  <c r="R276"/>
  <c r="R275"/>
  <c r="R274"/>
  <c r="R273"/>
  <c r="R272"/>
  <c r="R271"/>
  <c r="R270"/>
  <c r="R269"/>
  <c r="R268"/>
  <c r="R267"/>
  <c r="R266"/>
  <c r="R265"/>
  <c r="R264"/>
  <c r="R263"/>
  <c r="R262"/>
  <c r="R261"/>
  <c r="R260"/>
  <c r="R259"/>
  <c r="R258"/>
  <c r="R257"/>
  <c r="R256"/>
  <c r="R255"/>
  <c r="R254"/>
  <c r="R253"/>
  <c r="R252"/>
  <c r="R251"/>
  <c r="R250"/>
  <c r="R249"/>
  <c r="R248"/>
  <c r="R247"/>
  <c r="R246"/>
  <c r="R245"/>
  <c r="R244"/>
  <c r="R243"/>
  <c r="R242"/>
  <c r="R241"/>
  <c r="R240"/>
  <c r="R239"/>
  <c r="R238"/>
  <c r="R237"/>
  <c r="R236"/>
  <c r="R235"/>
  <c r="R234"/>
  <c r="R233"/>
  <c r="R232"/>
  <c r="R231"/>
  <c r="R230"/>
  <c r="R229"/>
  <c r="R228"/>
  <c r="R227"/>
  <c r="R226"/>
  <c r="R225"/>
  <c r="R224"/>
  <c r="R223"/>
  <c r="R222"/>
  <c r="R221"/>
  <c r="R220"/>
  <c r="R219"/>
  <c r="R218"/>
  <c r="R217"/>
  <c r="R216"/>
  <c r="R215"/>
  <c r="R214"/>
  <c r="R213"/>
  <c r="R212"/>
  <c r="R211"/>
  <c r="R210"/>
  <c r="R209"/>
  <c r="R208"/>
  <c r="R207"/>
  <c r="R206"/>
  <c r="R205"/>
  <c r="R204"/>
  <c r="R203"/>
  <c r="R202"/>
  <c r="R201"/>
  <c r="R200"/>
  <c r="R199"/>
  <c r="R198"/>
  <c r="R197"/>
  <c r="R196"/>
  <c r="R195"/>
  <c r="R194"/>
  <c r="R193"/>
  <c r="R192"/>
  <c r="R191"/>
  <c r="R190"/>
  <c r="R189"/>
  <c r="R188"/>
  <c r="R187"/>
  <c r="R186"/>
  <c r="R185"/>
  <c r="R184"/>
  <c r="R183"/>
  <c r="R182"/>
  <c r="R181"/>
  <c r="R180"/>
  <c r="R179"/>
  <c r="R178"/>
  <c r="R177"/>
  <c r="R176"/>
  <c r="R175"/>
  <c r="R174"/>
  <c r="R173"/>
  <c r="R172"/>
  <c r="R171"/>
  <c r="R170"/>
  <c r="R169"/>
  <c r="R168"/>
  <c r="R167"/>
  <c r="R166"/>
  <c r="R165"/>
  <c r="R164"/>
  <c r="R163"/>
  <c r="R162"/>
  <c r="R161"/>
  <c r="R160"/>
  <c r="R159"/>
  <c r="R158"/>
  <c r="R157"/>
  <c r="R156"/>
  <c r="R155"/>
  <c r="R154"/>
  <c r="R153"/>
  <c r="R152"/>
  <c r="R151"/>
  <c r="R150"/>
  <c r="R149"/>
  <c r="R148"/>
  <c r="R147"/>
  <c r="R146"/>
  <c r="R145"/>
  <c r="R144"/>
  <c r="R143"/>
  <c r="R142"/>
  <c r="R141"/>
  <c r="R140"/>
  <c r="R139"/>
  <c r="R138"/>
  <c r="R137"/>
  <c r="R136"/>
  <c r="R135"/>
  <c r="R134"/>
  <c r="R133"/>
  <c r="R132"/>
  <c r="R131"/>
  <c r="R130"/>
  <c r="R129"/>
  <c r="R128"/>
  <c r="R127"/>
  <c r="R126"/>
  <c r="R125"/>
  <c r="R124"/>
  <c r="R123"/>
  <c r="R122"/>
  <c r="R121"/>
  <c r="R120"/>
  <c r="R119"/>
  <c r="R118"/>
  <c r="R117"/>
  <c r="R116"/>
  <c r="R115"/>
  <c r="R114"/>
  <c r="R113"/>
  <c r="R112"/>
  <c r="R111"/>
  <c r="R110"/>
  <c r="R109"/>
  <c r="R108"/>
  <c r="R107"/>
  <c r="R106"/>
  <c r="R105"/>
  <c r="R104"/>
  <c r="R103"/>
  <c r="R102"/>
  <c r="R101"/>
  <c r="R100"/>
  <c r="R99"/>
  <c r="R98"/>
  <c r="R97"/>
  <c r="R96"/>
  <c r="R95"/>
  <c r="R94"/>
  <c r="R93"/>
  <c r="R92"/>
  <c r="R91"/>
  <c r="R90"/>
  <c r="R89"/>
  <c r="R88"/>
  <c r="R87"/>
  <c r="R86"/>
  <c r="R85"/>
  <c r="R84"/>
  <c r="R83"/>
  <c r="R82"/>
  <c r="R81"/>
  <c r="R80"/>
  <c r="R79"/>
  <c r="R78"/>
  <c r="R77"/>
  <c r="R76"/>
  <c r="R75"/>
  <c r="R74"/>
  <c r="R73"/>
  <c r="R72"/>
  <c r="R71"/>
  <c r="R70"/>
  <c r="R69"/>
  <c r="R68"/>
  <c r="R67"/>
  <c r="R66"/>
  <c r="R65"/>
  <c r="R64"/>
  <c r="R63"/>
  <c r="R62"/>
  <c r="R61"/>
  <c r="R60"/>
  <c r="R59"/>
  <c r="R58"/>
  <c r="R57"/>
  <c r="R56"/>
  <c r="R55"/>
  <c r="R54"/>
  <c r="R53"/>
  <c r="R52"/>
  <c r="R51"/>
  <c r="R50"/>
  <c r="R49"/>
  <c r="R48"/>
  <c r="R47"/>
  <c r="R46"/>
  <c r="R45"/>
  <c r="R44"/>
  <c r="R43"/>
  <c r="R42"/>
  <c r="R41"/>
  <c r="R40"/>
  <c r="R39"/>
  <c r="R38"/>
  <c r="R37"/>
  <c r="R36"/>
  <c r="R35"/>
  <c r="R34"/>
  <c r="R33"/>
  <c r="R32"/>
  <c r="R31"/>
  <c r="R30"/>
  <c r="R29"/>
  <c r="R28"/>
  <c r="R27"/>
  <c r="R26"/>
  <c r="R25"/>
  <c r="R24"/>
  <c r="R23"/>
  <c r="R22"/>
  <c r="R21"/>
  <c r="R20"/>
  <c r="R19"/>
  <c r="R18"/>
  <c r="R17"/>
  <c r="R16"/>
  <c r="R15"/>
  <c r="R14"/>
  <c r="R13"/>
  <c r="R12"/>
  <c r="R11"/>
  <c r="R10"/>
  <c r="R9"/>
  <c r="R8"/>
  <c r="R7"/>
  <c r="R6"/>
  <c r="R5"/>
  <c r="R4"/>
  <c r="R2"/>
  <c r="S579"/>
  <c r="Q579"/>
  <c r="P579"/>
  <c r="S578"/>
  <c r="Q578"/>
  <c r="P578"/>
  <c r="S577"/>
  <c r="Q577"/>
  <c r="P577"/>
  <c r="S576"/>
  <c r="Q576"/>
  <c r="P576"/>
  <c r="S575"/>
  <c r="Q575"/>
  <c r="P575"/>
  <c r="S574"/>
  <c r="Q574"/>
  <c r="P574"/>
  <c r="S573"/>
  <c r="Q573"/>
  <c r="P573"/>
  <c r="S572"/>
  <c r="Q572"/>
  <c r="P572"/>
  <c r="S571"/>
  <c r="Q571"/>
  <c r="P571"/>
  <c r="S570"/>
  <c r="Q570"/>
  <c r="P570"/>
  <c r="S569"/>
  <c r="Q569"/>
  <c r="P569"/>
  <c r="S568"/>
  <c r="Q568"/>
  <c r="P568"/>
  <c r="S567"/>
  <c r="Q567"/>
  <c r="P567"/>
  <c r="S566"/>
  <c r="Q566"/>
  <c r="P566"/>
  <c r="S565"/>
  <c r="Q565"/>
  <c r="P565"/>
  <c r="S564"/>
  <c r="Q564"/>
  <c r="P564"/>
  <c r="S563"/>
  <c r="Q563"/>
  <c r="P563"/>
  <c r="S562"/>
  <c r="Q562"/>
  <c r="P562"/>
  <c r="S561"/>
  <c r="Q561"/>
  <c r="P561"/>
  <c r="S560"/>
  <c r="Q560"/>
  <c r="P560"/>
  <c r="S559"/>
  <c r="Q559"/>
  <c r="P559"/>
  <c r="S558"/>
  <c r="Q558"/>
  <c r="P558"/>
  <c r="S557"/>
  <c r="Q557"/>
  <c r="P557"/>
  <c r="S556"/>
  <c r="Q556"/>
  <c r="P556"/>
  <c r="S555"/>
  <c r="Q555"/>
  <c r="P555"/>
  <c r="S554"/>
  <c r="Q554"/>
  <c r="P554"/>
  <c r="S553"/>
  <c r="Q553"/>
  <c r="P553"/>
  <c r="S552"/>
  <c r="Q552"/>
  <c r="P552"/>
  <c r="S551"/>
  <c r="Q551"/>
  <c r="P551"/>
  <c r="S550"/>
  <c r="Q550"/>
  <c r="P550"/>
  <c r="S549"/>
  <c r="Q549"/>
  <c r="P549"/>
  <c r="S548"/>
  <c r="Q548"/>
  <c r="P548"/>
  <c r="S547"/>
  <c r="Q547"/>
  <c r="P547"/>
  <c r="S546"/>
  <c r="Q546"/>
  <c r="P546"/>
  <c r="S545"/>
  <c r="Q545"/>
  <c r="P545"/>
  <c r="S544"/>
  <c r="Q544"/>
  <c r="P544"/>
  <c r="S543"/>
  <c r="Q543"/>
  <c r="P543"/>
  <c r="S542"/>
  <c r="Q542"/>
  <c r="P542"/>
  <c r="S541"/>
  <c r="Q541"/>
  <c r="P541"/>
  <c r="S540"/>
  <c r="Q540"/>
  <c r="P540"/>
  <c r="S539"/>
  <c r="Q539"/>
  <c r="P539"/>
  <c r="S538"/>
  <c r="Q538"/>
  <c r="P538"/>
  <c r="S537"/>
  <c r="Q537"/>
  <c r="P537"/>
  <c r="S536"/>
  <c r="Q536"/>
  <c r="P536"/>
  <c r="S535"/>
  <c r="Q535"/>
  <c r="P535"/>
  <c r="S534"/>
  <c r="Q534"/>
  <c r="P534"/>
  <c r="S533"/>
  <c r="Q533"/>
  <c r="P533"/>
  <c r="S532"/>
  <c r="Q532"/>
  <c r="P532"/>
  <c r="S531"/>
  <c r="Q531"/>
  <c r="P531"/>
  <c r="S530"/>
  <c r="Q530"/>
  <c r="P530"/>
  <c r="S529"/>
  <c r="Q529"/>
  <c r="P529"/>
  <c r="S528"/>
  <c r="Q528"/>
  <c r="P528"/>
  <c r="S527"/>
  <c r="Q527"/>
  <c r="P527"/>
  <c r="S526"/>
  <c r="Q526"/>
  <c r="P526"/>
  <c r="S525"/>
  <c r="Q525"/>
  <c r="P525"/>
  <c r="S524"/>
  <c r="Q524"/>
  <c r="P524"/>
  <c r="S523"/>
  <c r="Q523"/>
  <c r="P523"/>
  <c r="S522"/>
  <c r="Q522"/>
  <c r="P522"/>
  <c r="S521"/>
  <c r="Q521"/>
  <c r="P521"/>
  <c r="S520"/>
  <c r="Q520"/>
  <c r="P520"/>
  <c r="S519"/>
  <c r="Q519"/>
  <c r="P519"/>
  <c r="S518"/>
  <c r="Q518"/>
  <c r="P518"/>
  <c r="S517"/>
  <c r="Q517"/>
  <c r="P517"/>
  <c r="S516"/>
  <c r="Q516"/>
  <c r="P516"/>
  <c r="S515"/>
  <c r="Q515"/>
  <c r="P515"/>
  <c r="S514"/>
  <c r="Q514"/>
  <c r="P514"/>
  <c r="S513"/>
  <c r="Q513"/>
  <c r="P513"/>
  <c r="S512"/>
  <c r="Q512"/>
  <c r="P512"/>
  <c r="S511"/>
  <c r="Q511"/>
  <c r="P511"/>
  <c r="S510"/>
  <c r="Q510"/>
  <c r="P510"/>
  <c r="S509"/>
  <c r="Q509"/>
  <c r="P509"/>
  <c r="S508"/>
  <c r="Q508"/>
  <c r="P508"/>
  <c r="S507"/>
  <c r="Q507"/>
  <c r="P507"/>
  <c r="S506"/>
  <c r="Q506"/>
  <c r="P506"/>
  <c r="S505"/>
  <c r="Q505"/>
  <c r="P505"/>
  <c r="S504"/>
  <c r="Q504"/>
  <c r="P504"/>
  <c r="S503"/>
  <c r="Q503"/>
  <c r="P503"/>
  <c r="S502"/>
  <c r="Q502"/>
  <c r="P502"/>
  <c r="S501"/>
  <c r="Q501"/>
  <c r="P501"/>
  <c r="S500"/>
  <c r="Q500"/>
  <c r="P500"/>
  <c r="S499"/>
  <c r="Q499"/>
  <c r="P499"/>
  <c r="S498"/>
  <c r="Q498"/>
  <c r="P498"/>
  <c r="S497"/>
  <c r="Q497"/>
  <c r="P497"/>
  <c r="S496"/>
  <c r="Q496"/>
  <c r="P496"/>
  <c r="S495"/>
  <c r="Q495"/>
  <c r="P495"/>
  <c r="S494"/>
  <c r="Q494"/>
  <c r="P494"/>
  <c r="S493"/>
  <c r="Q493"/>
  <c r="P493"/>
  <c r="S492"/>
  <c r="Q492"/>
  <c r="P492"/>
  <c r="S491"/>
  <c r="Q491"/>
  <c r="P491"/>
  <c r="S490"/>
  <c r="Q490"/>
  <c r="P490"/>
  <c r="S489"/>
  <c r="Q489"/>
  <c r="P489"/>
  <c r="S488"/>
  <c r="Q488"/>
  <c r="P488"/>
  <c r="S487"/>
  <c r="Q487"/>
  <c r="P487"/>
  <c r="S486"/>
  <c r="Q486"/>
  <c r="P486"/>
  <c r="S485"/>
  <c r="Q485"/>
  <c r="P485"/>
  <c r="S484"/>
  <c r="Q484"/>
  <c r="P484"/>
  <c r="S483"/>
  <c r="Q483"/>
  <c r="P483"/>
  <c r="S482"/>
  <c r="Q482"/>
  <c r="P482"/>
  <c r="S481"/>
  <c r="Q481"/>
  <c r="P481"/>
  <c r="S480"/>
  <c r="Q480"/>
  <c r="P480"/>
  <c r="S479"/>
  <c r="Q479"/>
  <c r="P479"/>
  <c r="S478"/>
  <c r="Q478"/>
  <c r="P478"/>
  <c r="S477"/>
  <c r="Q477"/>
  <c r="P477"/>
  <c r="S476"/>
  <c r="Q476"/>
  <c r="P476"/>
  <c r="S475"/>
  <c r="Q475"/>
  <c r="P475"/>
  <c r="S474"/>
  <c r="Q474"/>
  <c r="P474"/>
  <c r="S473"/>
  <c r="Q473"/>
  <c r="P473"/>
  <c r="S472"/>
  <c r="Q472"/>
  <c r="P472"/>
  <c r="S471"/>
  <c r="Q471"/>
  <c r="P471"/>
  <c r="S470"/>
  <c r="Q470"/>
  <c r="P470"/>
  <c r="S469"/>
  <c r="Q469"/>
  <c r="P469"/>
  <c r="S468"/>
  <c r="Q468"/>
  <c r="P468"/>
  <c r="S467"/>
  <c r="Q467"/>
  <c r="P467"/>
  <c r="S466"/>
  <c r="Q466"/>
  <c r="P466"/>
  <c r="S465"/>
  <c r="Q465"/>
  <c r="P465"/>
  <c r="S464"/>
  <c r="Q464"/>
  <c r="P464"/>
  <c r="S463"/>
  <c r="Q463"/>
  <c r="P463"/>
  <c r="S462"/>
  <c r="Q462"/>
  <c r="P462"/>
  <c r="S461"/>
  <c r="Q461"/>
  <c r="P461"/>
  <c r="S460"/>
  <c r="Q460"/>
  <c r="P460"/>
  <c r="S459"/>
  <c r="Q459"/>
  <c r="P459"/>
  <c r="S458"/>
  <c r="Q458"/>
  <c r="P458"/>
  <c r="S457"/>
  <c r="Q457"/>
  <c r="P457"/>
  <c r="S456"/>
  <c r="Q456"/>
  <c r="P456"/>
  <c r="S455"/>
  <c r="Q455"/>
  <c r="P455"/>
  <c r="S454"/>
  <c r="Q454"/>
  <c r="P454"/>
  <c r="S453"/>
  <c r="Q453"/>
  <c r="P453"/>
  <c r="S452"/>
  <c r="Q452"/>
  <c r="P452"/>
  <c r="S451"/>
  <c r="Q451"/>
  <c r="P451"/>
  <c r="S450"/>
  <c r="Q450"/>
  <c r="P450"/>
  <c r="S449"/>
  <c r="Q449"/>
  <c r="P449"/>
  <c r="S448"/>
  <c r="Q448"/>
  <c r="P448"/>
  <c r="S447"/>
  <c r="Q447"/>
  <c r="P447"/>
  <c r="S446"/>
  <c r="Q446"/>
  <c r="P446"/>
  <c r="S445"/>
  <c r="Q445"/>
  <c r="P445"/>
  <c r="S444"/>
  <c r="Q444"/>
  <c r="P444"/>
  <c r="S443"/>
  <c r="Q443"/>
  <c r="P443"/>
  <c r="S442"/>
  <c r="Q442"/>
  <c r="P442"/>
  <c r="S441"/>
  <c r="Q441"/>
  <c r="P441"/>
  <c r="S440"/>
  <c r="Q440"/>
  <c r="P440"/>
  <c r="S439"/>
  <c r="Q439"/>
  <c r="P439"/>
  <c r="S438"/>
  <c r="Q438"/>
  <c r="P438"/>
  <c r="S437"/>
  <c r="Q437"/>
  <c r="P437"/>
  <c r="S436"/>
  <c r="Q436"/>
  <c r="P436"/>
  <c r="S435"/>
  <c r="Q435"/>
  <c r="P435"/>
  <c r="S434"/>
  <c r="Q434"/>
  <c r="P434"/>
  <c r="S433"/>
  <c r="Q433"/>
  <c r="P433"/>
  <c r="S432"/>
  <c r="Q432"/>
  <c r="P432"/>
  <c r="S431"/>
  <c r="Q431"/>
  <c r="P431"/>
  <c r="S430"/>
  <c r="Q430"/>
  <c r="P430"/>
  <c r="S429"/>
  <c r="Q429"/>
  <c r="P429"/>
  <c r="S428"/>
  <c r="Q428"/>
  <c r="P428"/>
  <c r="S427"/>
  <c r="Q427"/>
  <c r="P427"/>
  <c r="S426"/>
  <c r="Q426"/>
  <c r="P426"/>
  <c r="S425"/>
  <c r="Q425"/>
  <c r="P425"/>
  <c r="S424"/>
  <c r="Q424"/>
  <c r="P424"/>
  <c r="S423"/>
  <c r="Q423"/>
  <c r="P423"/>
  <c r="S422"/>
  <c r="Q422"/>
  <c r="P422"/>
  <c r="S421"/>
  <c r="Q421"/>
  <c r="P421"/>
  <c r="S420"/>
  <c r="Q420"/>
  <c r="P420"/>
  <c r="S419"/>
  <c r="Q419"/>
  <c r="P419"/>
  <c r="S418"/>
  <c r="Q418"/>
  <c r="P418"/>
  <c r="S417"/>
  <c r="Q417"/>
  <c r="P417"/>
  <c r="S416"/>
  <c r="Q416"/>
  <c r="P416"/>
  <c r="S415"/>
  <c r="Q415"/>
  <c r="P415"/>
  <c r="S414"/>
  <c r="Q414"/>
  <c r="P414"/>
  <c r="S413"/>
  <c r="Q413"/>
  <c r="P413"/>
  <c r="S412"/>
  <c r="Q412"/>
  <c r="P412"/>
  <c r="S411"/>
  <c r="Q411"/>
  <c r="P411"/>
  <c r="S410"/>
  <c r="Q410"/>
  <c r="P410"/>
  <c r="S409"/>
  <c r="Q409"/>
  <c r="P409"/>
  <c r="S408"/>
  <c r="Q408"/>
  <c r="P408"/>
  <c r="S407"/>
  <c r="Q407"/>
  <c r="P407"/>
  <c r="S406"/>
  <c r="Q406"/>
  <c r="P406"/>
  <c r="S405"/>
  <c r="Q405"/>
  <c r="P405"/>
  <c r="S404"/>
  <c r="Q404"/>
  <c r="P404"/>
  <c r="S403"/>
  <c r="Q403"/>
  <c r="P403"/>
  <c r="S402"/>
  <c r="Q402"/>
  <c r="P402"/>
  <c r="S401"/>
  <c r="Q401"/>
  <c r="P401"/>
  <c r="S400"/>
  <c r="Q400"/>
  <c r="P400"/>
  <c r="S399"/>
  <c r="Q399"/>
  <c r="P399"/>
  <c r="S398"/>
  <c r="Q398"/>
  <c r="P398"/>
  <c r="S397"/>
  <c r="Q397"/>
  <c r="P397"/>
  <c r="S396"/>
  <c r="Q396"/>
  <c r="P396"/>
  <c r="S395"/>
  <c r="Q395"/>
  <c r="P395"/>
  <c r="S394"/>
  <c r="Q394"/>
  <c r="P394"/>
  <c r="S393"/>
  <c r="Q393"/>
  <c r="P393"/>
  <c r="S392"/>
  <c r="Q392"/>
  <c r="P392"/>
  <c r="S391"/>
  <c r="Q391"/>
  <c r="P391"/>
  <c r="S390"/>
  <c r="Q390"/>
  <c r="P390"/>
  <c r="S389"/>
  <c r="Q389"/>
  <c r="P389"/>
  <c r="S388"/>
  <c r="Q388"/>
  <c r="P388"/>
  <c r="S387"/>
  <c r="Q387"/>
  <c r="P387"/>
  <c r="S386"/>
  <c r="Q386"/>
  <c r="P386"/>
  <c r="S385"/>
  <c r="Q385"/>
  <c r="P385"/>
  <c r="S384"/>
  <c r="Q384"/>
  <c r="P384"/>
  <c r="S383"/>
  <c r="Q383"/>
  <c r="P383"/>
  <c r="S382"/>
  <c r="Q382"/>
  <c r="P382"/>
  <c r="S381"/>
  <c r="Q381"/>
  <c r="P381"/>
  <c r="S380"/>
  <c r="Q380"/>
  <c r="P380"/>
  <c r="S379"/>
  <c r="Q379"/>
  <c r="P379"/>
  <c r="S378"/>
  <c r="Q378"/>
  <c r="P378"/>
  <c r="S377"/>
  <c r="Q377"/>
  <c r="P377"/>
  <c r="S376"/>
  <c r="Q376"/>
  <c r="P376"/>
  <c r="S375"/>
  <c r="Q375"/>
  <c r="P375"/>
  <c r="S374"/>
  <c r="Q374"/>
  <c r="P374"/>
  <c r="S373"/>
  <c r="Q373"/>
  <c r="P373"/>
  <c r="S372"/>
  <c r="Q372"/>
  <c r="P372"/>
  <c r="S371"/>
  <c r="Q371"/>
  <c r="P371"/>
  <c r="S370"/>
  <c r="Q370"/>
  <c r="P370"/>
  <c r="S369"/>
  <c r="Q369"/>
  <c r="P369"/>
  <c r="S368"/>
  <c r="Q368"/>
  <c r="P368"/>
  <c r="S367"/>
  <c r="Q367"/>
  <c r="P367"/>
  <c r="S366"/>
  <c r="Q366"/>
  <c r="P366"/>
  <c r="S365"/>
  <c r="Q365"/>
  <c r="P365"/>
  <c r="S364"/>
  <c r="Q364"/>
  <c r="P364"/>
  <c r="S363"/>
  <c r="Q363"/>
  <c r="P363"/>
  <c r="S362"/>
  <c r="Q362"/>
  <c r="P362"/>
  <c r="S361"/>
  <c r="Q361"/>
  <c r="P361"/>
  <c r="S360"/>
  <c r="Q360"/>
  <c r="P360"/>
  <c r="S359"/>
  <c r="Q359"/>
  <c r="P359"/>
  <c r="S358"/>
  <c r="Q358"/>
  <c r="P358"/>
  <c r="S357"/>
  <c r="Q357"/>
  <c r="P357"/>
  <c r="S356"/>
  <c r="Q356"/>
  <c r="P356"/>
  <c r="S355"/>
  <c r="Q355"/>
  <c r="P355"/>
  <c r="S354"/>
  <c r="Q354"/>
  <c r="P354"/>
  <c r="S353"/>
  <c r="Q353"/>
  <c r="P353"/>
  <c r="S352"/>
  <c r="Q352"/>
  <c r="P352"/>
  <c r="S351"/>
  <c r="Q351"/>
  <c r="P351"/>
  <c r="S350"/>
  <c r="Q350"/>
  <c r="P350"/>
  <c r="S349"/>
  <c r="Q349"/>
  <c r="P349"/>
  <c r="S348"/>
  <c r="Q348"/>
  <c r="P348"/>
  <c r="S347"/>
  <c r="Q347"/>
  <c r="P347"/>
  <c r="S346"/>
  <c r="Q346"/>
  <c r="P346"/>
  <c r="S345"/>
  <c r="Q345"/>
  <c r="P345"/>
  <c r="S344"/>
  <c r="Q344"/>
  <c r="P344"/>
  <c r="S343"/>
  <c r="Q343"/>
  <c r="P343"/>
  <c r="S342"/>
  <c r="Q342"/>
  <c r="P342"/>
  <c r="S341"/>
  <c r="Q341"/>
  <c r="P341"/>
  <c r="S340"/>
  <c r="Q340"/>
  <c r="P340"/>
  <c r="S339"/>
  <c r="Q339"/>
  <c r="P339"/>
  <c r="S338"/>
  <c r="Q338"/>
  <c r="P338"/>
  <c r="S337"/>
  <c r="Q337"/>
  <c r="P337"/>
  <c r="S336"/>
  <c r="Q336"/>
  <c r="P336"/>
  <c r="S335"/>
  <c r="Q335"/>
  <c r="P335"/>
  <c r="S334"/>
  <c r="Q334"/>
  <c r="P334"/>
  <c r="S333"/>
  <c r="Q333"/>
  <c r="P333"/>
  <c r="S332"/>
  <c r="Q332"/>
  <c r="P332"/>
  <c r="S331"/>
  <c r="Q331"/>
  <c r="P331"/>
  <c r="S330"/>
  <c r="Q330"/>
  <c r="P330"/>
  <c r="S329"/>
  <c r="Q329"/>
  <c r="P329"/>
  <c r="S328"/>
  <c r="Q328"/>
  <c r="P328"/>
  <c r="S327"/>
  <c r="Q327"/>
  <c r="P327"/>
  <c r="S326"/>
  <c r="Q326"/>
  <c r="P326"/>
  <c r="S325"/>
  <c r="Q325"/>
  <c r="P325"/>
  <c r="S324"/>
  <c r="Q324"/>
  <c r="P324"/>
  <c r="S323"/>
  <c r="Q323"/>
  <c r="P323"/>
  <c r="S322"/>
  <c r="Q322"/>
  <c r="P322"/>
  <c r="S321"/>
  <c r="Q321"/>
  <c r="P321"/>
  <c r="S320"/>
  <c r="Q320"/>
  <c r="P320"/>
  <c r="S319"/>
  <c r="Q319"/>
  <c r="P319"/>
  <c r="S318"/>
  <c r="Q318"/>
  <c r="P318"/>
  <c r="S317"/>
  <c r="Q317"/>
  <c r="P317"/>
  <c r="S316"/>
  <c r="Q316"/>
  <c r="P316"/>
  <c r="S315"/>
  <c r="Q315"/>
  <c r="P315"/>
  <c r="S314"/>
  <c r="Q314"/>
  <c r="P314"/>
  <c r="S313"/>
  <c r="Q313"/>
  <c r="P313"/>
  <c r="S312"/>
  <c r="Q312"/>
  <c r="P312"/>
  <c r="S311"/>
  <c r="Q311"/>
  <c r="P311"/>
  <c r="S310"/>
  <c r="Q310"/>
  <c r="P310"/>
  <c r="S309"/>
  <c r="Q309"/>
  <c r="P309"/>
  <c r="S308"/>
  <c r="Q308"/>
  <c r="P308"/>
  <c r="S307"/>
  <c r="Q307"/>
  <c r="P307"/>
  <c r="S306"/>
  <c r="Q306"/>
  <c r="P306"/>
  <c r="S305"/>
  <c r="Q305"/>
  <c r="P305"/>
  <c r="S304"/>
  <c r="Q304"/>
  <c r="P304"/>
  <c r="S303"/>
  <c r="Q303"/>
  <c r="P303"/>
  <c r="S302"/>
  <c r="Q302"/>
  <c r="P302"/>
  <c r="S301"/>
  <c r="Q301"/>
  <c r="P301"/>
  <c r="S300"/>
  <c r="Q300"/>
  <c r="P300"/>
  <c r="S299"/>
  <c r="Q299"/>
  <c r="P299"/>
  <c r="S298"/>
  <c r="Q298"/>
  <c r="P298"/>
  <c r="S297"/>
  <c r="Q297"/>
  <c r="P297"/>
  <c r="S296"/>
  <c r="Q296"/>
  <c r="P296"/>
  <c r="S295"/>
  <c r="Q295"/>
  <c r="P295"/>
  <c r="S294"/>
  <c r="Q294"/>
  <c r="P294"/>
  <c r="S293"/>
  <c r="Q293"/>
  <c r="P293"/>
  <c r="S292"/>
  <c r="Q292"/>
  <c r="P292"/>
  <c r="S291"/>
  <c r="Q291"/>
  <c r="P291"/>
  <c r="S290"/>
  <c r="Q290"/>
  <c r="P290"/>
  <c r="S289"/>
  <c r="Q289"/>
  <c r="P289"/>
  <c r="S288"/>
  <c r="Q288"/>
  <c r="P288"/>
  <c r="S287"/>
  <c r="Q287"/>
  <c r="P287"/>
  <c r="S286"/>
  <c r="Q286"/>
  <c r="P286"/>
  <c r="S285"/>
  <c r="Q285"/>
  <c r="P285"/>
  <c r="S284"/>
  <c r="Q284"/>
  <c r="P284"/>
  <c r="S283"/>
  <c r="Q283"/>
  <c r="P283"/>
  <c r="S282"/>
  <c r="Q282"/>
  <c r="P282"/>
  <c r="S281"/>
  <c r="Q281"/>
  <c r="P281"/>
  <c r="S280"/>
  <c r="Q280"/>
  <c r="P280"/>
  <c r="S279"/>
  <c r="Q279"/>
  <c r="P279"/>
  <c r="S278"/>
  <c r="Q278"/>
  <c r="P278"/>
  <c r="S277"/>
  <c r="Q277"/>
  <c r="P277"/>
  <c r="S276"/>
  <c r="Q276"/>
  <c r="P276"/>
  <c r="S275"/>
  <c r="Q275"/>
  <c r="P275"/>
  <c r="S274"/>
  <c r="Q274"/>
  <c r="P274"/>
  <c r="S273"/>
  <c r="Q273"/>
  <c r="P273"/>
  <c r="S272"/>
  <c r="Q272"/>
  <c r="P272"/>
  <c r="S271"/>
  <c r="Q271"/>
  <c r="P271"/>
  <c r="S270"/>
  <c r="Q270"/>
  <c r="P270"/>
  <c r="S269"/>
  <c r="Q269"/>
  <c r="P269"/>
  <c r="S268"/>
  <c r="Q268"/>
  <c r="P268"/>
  <c r="S267"/>
  <c r="Q267"/>
  <c r="P267"/>
  <c r="S266"/>
  <c r="Q266"/>
  <c r="P266"/>
  <c r="S265"/>
  <c r="Q265"/>
  <c r="P265"/>
  <c r="S264"/>
  <c r="Q264"/>
  <c r="P264"/>
  <c r="S263"/>
  <c r="Q263"/>
  <c r="P263"/>
  <c r="S262"/>
  <c r="Q262"/>
  <c r="P262"/>
  <c r="S261"/>
  <c r="Q261"/>
  <c r="P261"/>
  <c r="S260"/>
  <c r="Q260"/>
  <c r="P260"/>
  <c r="S259"/>
  <c r="Q259"/>
  <c r="P259"/>
  <c r="S258"/>
  <c r="Q258"/>
  <c r="P258"/>
  <c r="S257"/>
  <c r="Q257"/>
  <c r="P257"/>
  <c r="S256"/>
  <c r="Q256"/>
  <c r="P256"/>
  <c r="S255"/>
  <c r="Q255"/>
  <c r="P255"/>
  <c r="S254"/>
  <c r="Q254"/>
  <c r="P254"/>
  <c r="S253"/>
  <c r="Q253"/>
  <c r="P253"/>
  <c r="S252"/>
  <c r="Q252"/>
  <c r="P252"/>
  <c r="S251"/>
  <c r="Q251"/>
  <c r="P251"/>
  <c r="S250"/>
  <c r="Q250"/>
  <c r="P250"/>
  <c r="S249"/>
  <c r="Q249"/>
  <c r="P249"/>
  <c r="S248"/>
  <c r="Q248"/>
  <c r="P248"/>
  <c r="S247"/>
  <c r="Q247"/>
  <c r="P247"/>
  <c r="S246"/>
  <c r="Q246"/>
  <c r="P246"/>
  <c r="S245"/>
  <c r="Q245"/>
  <c r="P245"/>
  <c r="S244"/>
  <c r="Q244"/>
  <c r="P244"/>
  <c r="S243"/>
  <c r="Q243"/>
  <c r="P243"/>
  <c r="S242"/>
  <c r="Q242"/>
  <c r="P242"/>
  <c r="S241"/>
  <c r="Q241"/>
  <c r="P241"/>
  <c r="S240"/>
  <c r="Q240"/>
  <c r="P240"/>
  <c r="S239"/>
  <c r="Q239"/>
  <c r="P239"/>
  <c r="S238"/>
  <c r="Q238"/>
  <c r="P238"/>
  <c r="S237"/>
  <c r="Q237"/>
  <c r="P237"/>
  <c r="S236"/>
  <c r="Q236"/>
  <c r="P236"/>
  <c r="S235"/>
  <c r="Q235"/>
  <c r="P235"/>
  <c r="S234"/>
  <c r="Q234"/>
  <c r="P234"/>
  <c r="S233"/>
  <c r="Q233"/>
  <c r="P233"/>
  <c r="S232"/>
  <c r="Q232"/>
  <c r="P232"/>
  <c r="S231"/>
  <c r="Q231"/>
  <c r="P231"/>
  <c r="S230"/>
  <c r="Q230"/>
  <c r="P230"/>
  <c r="S229"/>
  <c r="Q229"/>
  <c r="P229"/>
  <c r="S228"/>
  <c r="Q228"/>
  <c r="P228"/>
  <c r="S227"/>
  <c r="Q227"/>
  <c r="P227"/>
  <c r="S226"/>
  <c r="Q226"/>
  <c r="P226"/>
  <c r="S225"/>
  <c r="Q225"/>
  <c r="P225"/>
  <c r="S224"/>
  <c r="Q224"/>
  <c r="P224"/>
  <c r="S223"/>
  <c r="Q223"/>
  <c r="P223"/>
  <c r="S222"/>
  <c r="Q222"/>
  <c r="P222"/>
  <c r="S221"/>
  <c r="Q221"/>
  <c r="P221"/>
  <c r="S220"/>
  <c r="Q220"/>
  <c r="P220"/>
  <c r="S219"/>
  <c r="Q219"/>
  <c r="P219"/>
  <c r="S218"/>
  <c r="Q218"/>
  <c r="P218"/>
  <c r="S217"/>
  <c r="Q217"/>
  <c r="P217"/>
  <c r="S216"/>
  <c r="Q216"/>
  <c r="P216"/>
  <c r="S215"/>
  <c r="Q215"/>
  <c r="P215"/>
  <c r="S214"/>
  <c r="Q214"/>
  <c r="P214"/>
  <c r="S213"/>
  <c r="Q213"/>
  <c r="P213"/>
  <c r="S212"/>
  <c r="Q212"/>
  <c r="P212"/>
  <c r="S211"/>
  <c r="Q211"/>
  <c r="P211"/>
  <c r="S210"/>
  <c r="Q210"/>
  <c r="P210"/>
  <c r="S209"/>
  <c r="Q209"/>
  <c r="P209"/>
  <c r="S208"/>
  <c r="Q208"/>
  <c r="P208"/>
  <c r="S207"/>
  <c r="Q207"/>
  <c r="P207"/>
  <c r="S206"/>
  <c r="Q206"/>
  <c r="P206"/>
  <c r="S205"/>
  <c r="Q205"/>
  <c r="P205"/>
  <c r="S204"/>
  <c r="Q204"/>
  <c r="P204"/>
  <c r="S203"/>
  <c r="Q203"/>
  <c r="P203"/>
  <c r="S202"/>
  <c r="Q202"/>
  <c r="P202"/>
  <c r="S201"/>
  <c r="Q201"/>
  <c r="P201"/>
  <c r="S200"/>
  <c r="Q200"/>
  <c r="P200"/>
  <c r="S199"/>
  <c r="Q199"/>
  <c r="P199"/>
  <c r="S198"/>
  <c r="Q198"/>
  <c r="P198"/>
  <c r="S197"/>
  <c r="Q197"/>
  <c r="P197"/>
  <c r="S196"/>
  <c r="Q196"/>
  <c r="P196"/>
  <c r="S195"/>
  <c r="Q195"/>
  <c r="P195"/>
  <c r="S194"/>
  <c r="Q194"/>
  <c r="P194"/>
  <c r="S193"/>
  <c r="Q193"/>
  <c r="P193"/>
  <c r="S192"/>
  <c r="Q192"/>
  <c r="P192"/>
  <c r="S191"/>
  <c r="Q191"/>
  <c r="P191"/>
  <c r="S190"/>
  <c r="Q190"/>
  <c r="P190"/>
  <c r="S189"/>
  <c r="Q189"/>
  <c r="P189"/>
  <c r="S188"/>
  <c r="Q188"/>
  <c r="P188"/>
  <c r="S187"/>
  <c r="Q187"/>
  <c r="P187"/>
  <c r="S186"/>
  <c r="Q186"/>
  <c r="P186"/>
  <c r="S185"/>
  <c r="Q185"/>
  <c r="P185"/>
  <c r="S184"/>
  <c r="Q184"/>
  <c r="P184"/>
  <c r="S183"/>
  <c r="Q183"/>
  <c r="P183"/>
  <c r="S182"/>
  <c r="Q182"/>
  <c r="P182"/>
  <c r="S181"/>
  <c r="Q181"/>
  <c r="P181"/>
  <c r="S180"/>
  <c r="Q180"/>
  <c r="P180"/>
  <c r="S179"/>
  <c r="Q179"/>
  <c r="P179"/>
  <c r="S178"/>
  <c r="Q178"/>
  <c r="P178"/>
  <c r="S177"/>
  <c r="Q177"/>
  <c r="P177"/>
  <c r="S176"/>
  <c r="Q176"/>
  <c r="P176"/>
  <c r="S175"/>
  <c r="Q175"/>
  <c r="P175"/>
  <c r="S174"/>
  <c r="Q174"/>
  <c r="P174"/>
  <c r="S173"/>
  <c r="Q173"/>
  <c r="P173"/>
  <c r="S172"/>
  <c r="Q172"/>
  <c r="P172"/>
  <c r="S171"/>
  <c r="Q171"/>
  <c r="P171"/>
  <c r="S170"/>
  <c r="Q170"/>
  <c r="P170"/>
  <c r="S169"/>
  <c r="Q169"/>
  <c r="P169"/>
  <c r="S168"/>
  <c r="Q168"/>
  <c r="P168"/>
  <c r="S167"/>
  <c r="Q167"/>
  <c r="P167"/>
  <c r="S166"/>
  <c r="Q166"/>
  <c r="P166"/>
  <c r="S165"/>
  <c r="Q165"/>
  <c r="P165"/>
  <c r="S164"/>
  <c r="Q164"/>
  <c r="P164"/>
  <c r="S163"/>
  <c r="Q163"/>
  <c r="P163"/>
  <c r="S162"/>
  <c r="Q162"/>
  <c r="P162"/>
  <c r="S161"/>
  <c r="Q161"/>
  <c r="P161"/>
  <c r="S160"/>
  <c r="Q160"/>
  <c r="P160"/>
  <c r="S159"/>
  <c r="Q159"/>
  <c r="P159"/>
  <c r="S158"/>
  <c r="Q158"/>
  <c r="P158"/>
  <c r="S157"/>
  <c r="Q157"/>
  <c r="P157"/>
  <c r="S156"/>
  <c r="Q156"/>
  <c r="P156"/>
  <c r="S155"/>
  <c r="Q155"/>
  <c r="P155"/>
  <c r="S154"/>
  <c r="Q154"/>
  <c r="P154"/>
  <c r="S153"/>
  <c r="Q153"/>
  <c r="P153"/>
  <c r="S152"/>
  <c r="Q152"/>
  <c r="P152"/>
  <c r="S151"/>
  <c r="Q151"/>
  <c r="P151"/>
  <c r="S150"/>
  <c r="Q150"/>
  <c r="P150"/>
  <c r="S149"/>
  <c r="Q149"/>
  <c r="P149"/>
  <c r="S148"/>
  <c r="Q148"/>
  <c r="P148"/>
  <c r="S147"/>
  <c r="Q147"/>
  <c r="P147"/>
  <c r="S146"/>
  <c r="Q146"/>
  <c r="P146"/>
  <c r="S145"/>
  <c r="Q145"/>
  <c r="P145"/>
  <c r="S144"/>
  <c r="Q144"/>
  <c r="P144"/>
  <c r="S143"/>
  <c r="Q143"/>
  <c r="P143"/>
  <c r="S142"/>
  <c r="Q142"/>
  <c r="P142"/>
  <c r="S141"/>
  <c r="Q141"/>
  <c r="P141"/>
  <c r="S140"/>
  <c r="Q140"/>
  <c r="P140"/>
  <c r="S139"/>
  <c r="Q139"/>
  <c r="P139"/>
  <c r="S138"/>
  <c r="Q138"/>
  <c r="P138"/>
  <c r="S137"/>
  <c r="Q137"/>
  <c r="P137"/>
  <c r="S136"/>
  <c r="Q136"/>
  <c r="P136"/>
  <c r="S135"/>
  <c r="Q135"/>
  <c r="P135"/>
  <c r="S134"/>
  <c r="Q134"/>
  <c r="P134"/>
  <c r="S133"/>
  <c r="Q133"/>
  <c r="P133"/>
  <c r="S132"/>
  <c r="Q132"/>
  <c r="P132"/>
  <c r="S131"/>
  <c r="Q131"/>
  <c r="P131"/>
  <c r="S130"/>
  <c r="Q130"/>
  <c r="P130"/>
  <c r="S129"/>
  <c r="Q129"/>
  <c r="P129"/>
  <c r="S128"/>
  <c r="Q128"/>
  <c r="P128"/>
  <c r="S127"/>
  <c r="Q127"/>
  <c r="P127"/>
  <c r="S126"/>
  <c r="Q126"/>
  <c r="P126"/>
  <c r="S125"/>
  <c r="Q125"/>
  <c r="P125"/>
  <c r="S124"/>
  <c r="Q124"/>
  <c r="P124"/>
  <c r="S123"/>
  <c r="Q123"/>
  <c r="P123"/>
  <c r="S122"/>
  <c r="Q122"/>
  <c r="P122"/>
  <c r="S121"/>
  <c r="Q121"/>
  <c r="P121"/>
  <c r="S120"/>
  <c r="Q120"/>
  <c r="P120"/>
  <c r="S119"/>
  <c r="Q119"/>
  <c r="P119"/>
  <c r="S118"/>
  <c r="Q118"/>
  <c r="P118"/>
  <c r="S117"/>
  <c r="Q117"/>
  <c r="P117"/>
  <c r="S116"/>
  <c r="Q116"/>
  <c r="P116"/>
  <c r="S115"/>
  <c r="Q115"/>
  <c r="P115"/>
  <c r="S114"/>
  <c r="Q114"/>
  <c r="P114"/>
  <c r="S113"/>
  <c r="Q113"/>
  <c r="P113"/>
  <c r="S112"/>
  <c r="Q112"/>
  <c r="P112"/>
  <c r="S111"/>
  <c r="Q111"/>
  <c r="P111"/>
  <c r="S110"/>
  <c r="Q110"/>
  <c r="P110"/>
  <c r="S109"/>
  <c r="Q109"/>
  <c r="P109"/>
  <c r="S108"/>
  <c r="Q108"/>
  <c r="P108"/>
  <c r="S107"/>
  <c r="Q107"/>
  <c r="P107"/>
  <c r="S106"/>
  <c r="Q106"/>
  <c r="P106"/>
  <c r="S105"/>
  <c r="Q105"/>
  <c r="P105"/>
  <c r="S104"/>
  <c r="Q104"/>
  <c r="P104"/>
  <c r="S103"/>
  <c r="Q103"/>
  <c r="P103"/>
  <c r="S102"/>
  <c r="Q102"/>
  <c r="P102"/>
  <c r="S101"/>
  <c r="Q101"/>
  <c r="P101"/>
  <c r="S100"/>
  <c r="Q100"/>
  <c r="P100"/>
  <c r="S99"/>
  <c r="Q99"/>
  <c r="P99"/>
  <c r="S98"/>
  <c r="Q98"/>
  <c r="P98"/>
  <c r="S97"/>
  <c r="Q97"/>
  <c r="P97"/>
  <c r="S96"/>
  <c r="Q96"/>
  <c r="P96"/>
  <c r="S95"/>
  <c r="Q95"/>
  <c r="P95"/>
  <c r="S94"/>
  <c r="Q94"/>
  <c r="P94"/>
  <c r="S93"/>
  <c r="Q93"/>
  <c r="P93"/>
  <c r="S92"/>
  <c r="Q92"/>
  <c r="P92"/>
  <c r="S91"/>
  <c r="Q91"/>
  <c r="P91"/>
  <c r="S90"/>
  <c r="Q90"/>
  <c r="P90"/>
  <c r="S89"/>
  <c r="Q89"/>
  <c r="P89"/>
  <c r="S88"/>
  <c r="Q88"/>
  <c r="P88"/>
  <c r="S87"/>
  <c r="Q87"/>
  <c r="P87"/>
  <c r="S86"/>
  <c r="Q86"/>
  <c r="P86"/>
  <c r="S85"/>
  <c r="Q85"/>
  <c r="P85"/>
  <c r="S84"/>
  <c r="Q84"/>
  <c r="P84"/>
  <c r="S83"/>
  <c r="Q83"/>
  <c r="P83"/>
  <c r="S82"/>
  <c r="Q82"/>
  <c r="P82"/>
  <c r="S81"/>
  <c r="Q81"/>
  <c r="P81"/>
  <c r="S80"/>
  <c r="Q80"/>
  <c r="P80"/>
  <c r="S79"/>
  <c r="Q79"/>
  <c r="P79"/>
  <c r="S78"/>
  <c r="Q78"/>
  <c r="P78"/>
  <c r="S77"/>
  <c r="Q77"/>
  <c r="P77"/>
  <c r="S76"/>
  <c r="Q76"/>
  <c r="P76"/>
  <c r="S75"/>
  <c r="Q75"/>
  <c r="P75"/>
  <c r="S74"/>
  <c r="Q74"/>
  <c r="P74"/>
  <c r="S73"/>
  <c r="Q73"/>
  <c r="P73"/>
  <c r="S72"/>
  <c r="Q72"/>
  <c r="P72"/>
  <c r="S71"/>
  <c r="Q71"/>
  <c r="P71"/>
  <c r="S70"/>
  <c r="Q70"/>
  <c r="P70"/>
  <c r="S69"/>
  <c r="Q69"/>
  <c r="P69"/>
  <c r="S68"/>
  <c r="Q68"/>
  <c r="P68"/>
  <c r="S67"/>
  <c r="Q67"/>
  <c r="P67"/>
  <c r="S66"/>
  <c r="Q66"/>
  <c r="P66"/>
  <c r="S65"/>
  <c r="Q65"/>
  <c r="P65"/>
  <c r="S64"/>
  <c r="Q64"/>
  <c r="P64"/>
  <c r="S63"/>
  <c r="Q63"/>
  <c r="P63"/>
  <c r="S62"/>
  <c r="Q62"/>
  <c r="P62"/>
  <c r="S61"/>
  <c r="Q61"/>
  <c r="P61"/>
  <c r="S60"/>
  <c r="Q60"/>
  <c r="P60"/>
  <c r="S59"/>
  <c r="Q59"/>
  <c r="P59"/>
  <c r="S58"/>
  <c r="Q58"/>
  <c r="P58"/>
  <c r="S57"/>
  <c r="Q57"/>
  <c r="P57"/>
  <c r="S56"/>
  <c r="Q56"/>
  <c r="P56"/>
  <c r="S55"/>
  <c r="Q55"/>
  <c r="P55"/>
  <c r="S54"/>
  <c r="Q54"/>
  <c r="P54"/>
  <c r="S53"/>
  <c r="Q53"/>
  <c r="P53"/>
  <c r="S52"/>
  <c r="Q52"/>
  <c r="P52"/>
  <c r="S51"/>
  <c r="Q51"/>
  <c r="P51"/>
  <c r="S50"/>
  <c r="Q50"/>
  <c r="P50"/>
  <c r="S49"/>
  <c r="Q49"/>
  <c r="P49"/>
  <c r="S48"/>
  <c r="Q48"/>
  <c r="P48"/>
  <c r="S47"/>
  <c r="Q47"/>
  <c r="P47"/>
  <c r="S46"/>
  <c r="Q46"/>
  <c r="P46"/>
  <c r="S45"/>
  <c r="Q45"/>
  <c r="P45"/>
  <c r="S44"/>
  <c r="Q44"/>
  <c r="P44"/>
  <c r="S43"/>
  <c r="Q43"/>
  <c r="P43"/>
  <c r="S42"/>
  <c r="Q42"/>
  <c r="P42"/>
  <c r="S41"/>
  <c r="Q41"/>
  <c r="P41"/>
  <c r="S40"/>
  <c r="Q40"/>
  <c r="P40"/>
  <c r="S39"/>
  <c r="Q39"/>
  <c r="P39"/>
  <c r="S38"/>
  <c r="Q38"/>
  <c r="P38"/>
  <c r="S37"/>
  <c r="Q37"/>
  <c r="P37"/>
  <c r="S36"/>
  <c r="Q36"/>
  <c r="P36"/>
  <c r="S35"/>
  <c r="Q35"/>
  <c r="P35"/>
  <c r="S34"/>
  <c r="Q34"/>
  <c r="P34"/>
  <c r="S33"/>
  <c r="Q33"/>
  <c r="P33"/>
  <c r="S32"/>
  <c r="Q32"/>
  <c r="P32"/>
  <c r="S31"/>
  <c r="Q31"/>
  <c r="P31"/>
  <c r="S30"/>
  <c r="Q30"/>
  <c r="P30"/>
  <c r="S29"/>
  <c r="Q29"/>
  <c r="P29"/>
  <c r="S28"/>
  <c r="Q28"/>
  <c r="P28"/>
  <c r="S27"/>
  <c r="Q27"/>
  <c r="P27"/>
  <c r="S26"/>
  <c r="Q26"/>
  <c r="P26"/>
  <c r="S25"/>
  <c r="Q25"/>
  <c r="P25"/>
  <c r="S24"/>
  <c r="Q24"/>
  <c r="P24"/>
  <c r="S23"/>
  <c r="Q23"/>
  <c r="P23"/>
  <c r="S22"/>
  <c r="Q22"/>
  <c r="P22"/>
  <c r="S21"/>
  <c r="Q21"/>
  <c r="P21"/>
  <c r="S20"/>
  <c r="Q20"/>
  <c r="P20"/>
  <c r="S19"/>
  <c r="Q19"/>
  <c r="P19"/>
  <c r="S18"/>
  <c r="Q18"/>
  <c r="P18"/>
  <c r="S17"/>
  <c r="Q17"/>
  <c r="P17"/>
  <c r="S16"/>
  <c r="Q16"/>
  <c r="P16"/>
  <c r="S15"/>
  <c r="Q15"/>
  <c r="P15"/>
  <c r="S14"/>
  <c r="Q14"/>
  <c r="P14"/>
  <c r="S13"/>
  <c r="Q13"/>
  <c r="P13"/>
  <c r="S12"/>
  <c r="Q12"/>
  <c r="P12"/>
  <c r="S11"/>
  <c r="Q11"/>
  <c r="P11"/>
  <c r="S10"/>
  <c r="Q10"/>
  <c r="P10"/>
  <c r="S9"/>
  <c r="Q9"/>
  <c r="P9"/>
  <c r="S8"/>
  <c r="Q8"/>
  <c r="P8"/>
  <c r="S7"/>
  <c r="Q7"/>
  <c r="P7"/>
  <c r="S6"/>
  <c r="Q6"/>
  <c r="P6"/>
  <c r="S5"/>
  <c r="Q5"/>
  <c r="P5"/>
  <c r="S4"/>
  <c r="Q4"/>
  <c r="P4"/>
  <c r="S2"/>
  <c r="Q2"/>
  <c r="P2"/>
  <c r="P3"/>
  <c r="Q3"/>
  <c r="S3"/>
</calcChain>
</file>

<file path=xl/comments1.xml><?xml version="1.0" encoding="utf-8"?>
<comments xmlns="http://schemas.openxmlformats.org/spreadsheetml/2006/main">
  <authors>
    <author>David LEBRIS 2</author>
  </authors>
  <commentList>
    <comment ref="B2" authorId="0">
      <text>
        <r>
          <rPr>
            <b/>
            <sz val="8"/>
            <color indexed="81"/>
            <rFont val="Tahoma"/>
            <family val="2"/>
          </rPr>
          <t>David LEBRIS 2:</t>
        </r>
        <r>
          <rPr>
            <sz val="8"/>
            <color indexed="81"/>
            <rFont val="Tahoma"/>
            <family val="2"/>
          </rPr>
          <t xml:space="preserve">
after adjustment for the quality of wheat before 1583 ; Indeed, the value of the partison in livre is the adjusted one.</t>
        </r>
      </text>
    </comment>
    <comment ref="R132" authorId="0">
      <text>
        <r>
          <rPr>
            <b/>
            <sz val="8"/>
            <color indexed="81"/>
            <rFont val="Tahoma"/>
            <family val="2"/>
          </rPr>
          <t>compta non dispo</t>
        </r>
      </text>
    </comment>
    <comment ref="R134" authorId="0">
      <text>
        <r>
          <rPr>
            <b/>
            <sz val="8"/>
            <color indexed="81"/>
            <rFont val="Tahoma"/>
            <family val="2"/>
          </rPr>
          <t>compta non dispo</t>
        </r>
      </text>
    </comment>
    <comment ref="R135" authorId="0">
      <text>
        <r>
          <rPr>
            <b/>
            <sz val="8"/>
            <color indexed="81"/>
            <rFont val="Tahoma"/>
            <family val="2"/>
          </rPr>
          <t>compta non dispo</t>
        </r>
      </text>
    </comment>
    <comment ref="R146" authorId="0">
      <text>
        <r>
          <rPr>
            <b/>
            <sz val="8"/>
            <color indexed="81"/>
            <rFont val="Tahoma"/>
            <family val="2"/>
          </rPr>
          <t>compta non dispo</t>
        </r>
      </text>
    </comment>
    <comment ref="R158" authorId="0">
      <text>
        <r>
          <rPr>
            <b/>
            <sz val="8"/>
            <color indexed="81"/>
            <rFont val="Tahoma"/>
            <family val="2"/>
          </rPr>
          <t>compta non dispo</t>
        </r>
      </text>
    </comment>
    <comment ref="R163" authorId="0">
      <text>
        <r>
          <rPr>
            <b/>
            <sz val="8"/>
            <color indexed="81"/>
            <rFont val="Tahoma"/>
            <family val="2"/>
          </rPr>
          <t>compta non dispo</t>
        </r>
      </text>
    </comment>
    <comment ref="R176" authorId="0">
      <text>
        <r>
          <rPr>
            <b/>
            <sz val="8"/>
            <color indexed="81"/>
            <rFont val="Tahoma"/>
            <family val="2"/>
          </rPr>
          <t>compta non dispo</t>
        </r>
      </text>
    </comment>
    <comment ref="R177" authorId="0">
      <text>
        <r>
          <rPr>
            <b/>
            <sz val="8"/>
            <color indexed="81"/>
            <rFont val="Tahoma"/>
            <family val="2"/>
          </rPr>
          <t>compta non dispo</t>
        </r>
      </text>
    </comment>
    <comment ref="R182" authorId="0">
      <text>
        <r>
          <rPr>
            <b/>
            <sz val="8"/>
            <color indexed="81"/>
            <rFont val="Tahoma"/>
            <family val="2"/>
          </rPr>
          <t>compta non dispo</t>
        </r>
      </text>
    </comment>
    <comment ref="R185" authorId="0">
      <text>
        <r>
          <rPr>
            <b/>
            <sz val="8"/>
            <color indexed="81"/>
            <rFont val="Tahoma"/>
            <family val="2"/>
          </rPr>
          <t>compta non dispo</t>
        </r>
      </text>
    </comment>
    <comment ref="R190" authorId="0">
      <text>
        <r>
          <rPr>
            <b/>
            <sz val="8"/>
            <color indexed="81"/>
            <rFont val="Tahoma"/>
            <family val="2"/>
          </rPr>
          <t>compta non dispo</t>
        </r>
      </text>
    </comment>
    <comment ref="R194" authorId="0">
      <text>
        <r>
          <rPr>
            <b/>
            <sz val="8"/>
            <color indexed="81"/>
            <rFont val="Tahoma"/>
            <family val="2"/>
          </rPr>
          <t>compta non dispo</t>
        </r>
      </text>
    </comment>
    <comment ref="R198" authorId="0">
      <text>
        <r>
          <rPr>
            <b/>
            <sz val="8"/>
            <color indexed="81"/>
            <rFont val="Tahoma"/>
            <family val="2"/>
          </rPr>
          <t>compta non dispo</t>
        </r>
      </text>
    </comment>
    <comment ref="R201" authorId="0">
      <text>
        <r>
          <rPr>
            <b/>
            <sz val="8"/>
            <color indexed="81"/>
            <rFont val="Tahoma"/>
            <family val="2"/>
          </rPr>
          <t>compta non dispo</t>
        </r>
      </text>
    </comment>
    <comment ref="R203" authorId="0">
      <text>
        <r>
          <rPr>
            <b/>
            <sz val="8"/>
            <color indexed="81"/>
            <rFont val="Tahoma"/>
            <family val="2"/>
          </rPr>
          <t>compta non dispo</t>
        </r>
      </text>
    </comment>
    <comment ref="R206" authorId="0">
      <text>
        <r>
          <rPr>
            <b/>
            <sz val="8"/>
            <color indexed="81"/>
            <rFont val="Tahoma"/>
            <family val="2"/>
          </rPr>
          <t>compta non dispo</t>
        </r>
      </text>
    </comment>
    <comment ref="R212" authorId="0">
      <text>
        <r>
          <rPr>
            <b/>
            <sz val="8"/>
            <color indexed="81"/>
            <rFont val="Tahoma"/>
            <family val="2"/>
          </rPr>
          <t>compta non dispo</t>
        </r>
      </text>
    </comment>
    <comment ref="R215" authorId="0">
      <text>
        <r>
          <rPr>
            <b/>
            <sz val="8"/>
            <color indexed="81"/>
            <rFont val="Tahoma"/>
            <family val="2"/>
          </rPr>
          <t>compta non dispo</t>
        </r>
      </text>
    </comment>
    <comment ref="R219" authorId="0">
      <text>
        <r>
          <rPr>
            <b/>
            <sz val="8"/>
            <color indexed="81"/>
            <rFont val="Tahoma"/>
            <family val="2"/>
          </rPr>
          <t>compta non dispo</t>
        </r>
      </text>
    </comment>
    <comment ref="R220" authorId="0">
      <text>
        <r>
          <rPr>
            <b/>
            <sz val="8"/>
            <color indexed="81"/>
            <rFont val="Tahoma"/>
            <family val="2"/>
          </rPr>
          <t>compta non dispo</t>
        </r>
      </text>
    </comment>
    <comment ref="R223" authorId="0">
      <text>
        <r>
          <rPr>
            <b/>
            <sz val="8"/>
            <color indexed="81"/>
            <rFont val="Tahoma"/>
            <family val="2"/>
          </rPr>
          <t>compta non dispo</t>
        </r>
      </text>
    </comment>
    <comment ref="R224" authorId="0">
      <text>
        <r>
          <rPr>
            <b/>
            <sz val="8"/>
            <color indexed="81"/>
            <rFont val="Tahoma"/>
            <family val="2"/>
          </rPr>
          <t>compta non dispo</t>
        </r>
      </text>
    </comment>
    <comment ref="R249" authorId="0">
      <text>
        <r>
          <rPr>
            <b/>
            <sz val="8"/>
            <color indexed="81"/>
            <rFont val="Tahoma"/>
            <family val="2"/>
          </rPr>
          <t>compta non dispo</t>
        </r>
      </text>
    </comment>
    <comment ref="B269" authorId="0">
      <text>
        <r>
          <rPr>
            <b/>
            <sz val="8"/>
            <color indexed="81"/>
            <rFont val="Tahoma"/>
            <family val="2"/>
          </rPr>
          <t>David LEBRIS 2:</t>
        </r>
        <r>
          <rPr>
            <sz val="8"/>
            <color indexed="81"/>
            <rFont val="Tahoma"/>
            <family val="2"/>
          </rPr>
          <t xml:space="preserve">
données FF</t>
        </r>
      </text>
    </comment>
    <comment ref="R285" authorId="0">
      <text>
        <r>
          <rPr>
            <b/>
            <sz val="8"/>
            <color indexed="81"/>
            <rFont val="Tahoma"/>
            <family val="2"/>
          </rPr>
          <t>compta non dispo</t>
        </r>
      </text>
    </comment>
    <comment ref="R304" authorId="0">
      <text>
        <r>
          <rPr>
            <b/>
            <sz val="8"/>
            <color indexed="81"/>
            <rFont val="Tahoma"/>
            <family val="2"/>
          </rPr>
          <t>compta non dispo</t>
        </r>
      </text>
    </comment>
    <comment ref="R305" authorId="0">
      <text>
        <r>
          <rPr>
            <b/>
            <sz val="8"/>
            <color indexed="81"/>
            <rFont val="Tahoma"/>
            <family val="2"/>
          </rPr>
          <t>compta non dispo</t>
        </r>
      </text>
    </comment>
    <comment ref="B341" authorId="0">
      <text>
        <r>
          <rPr>
            <b/>
            <sz val="8"/>
            <color indexed="81"/>
            <rFont val="Tahoma"/>
            <family val="2"/>
          </rPr>
          <t>David LEBRIS 2:</t>
        </r>
        <r>
          <rPr>
            <sz val="8"/>
            <color indexed="81"/>
            <rFont val="Tahoma"/>
            <family val="2"/>
          </rPr>
          <t xml:space="preserve">
données FF</t>
        </r>
      </text>
    </comment>
    <comment ref="B342" authorId="0">
      <text>
        <r>
          <rPr>
            <b/>
            <sz val="8"/>
            <color indexed="81"/>
            <rFont val="Tahoma"/>
            <family val="2"/>
          </rPr>
          <t>David LEBRIS 2:</t>
        </r>
        <r>
          <rPr>
            <sz val="8"/>
            <color indexed="81"/>
            <rFont val="Tahoma"/>
            <family val="2"/>
          </rPr>
          <t xml:space="preserve">
données G. Frêche</t>
        </r>
      </text>
    </comment>
    <comment ref="B343" authorId="0">
      <text>
        <r>
          <rPr>
            <b/>
            <sz val="8"/>
            <color indexed="81"/>
            <rFont val="Tahoma"/>
            <family val="2"/>
          </rPr>
          <t>David LEBRIS 2:</t>
        </r>
        <r>
          <rPr>
            <sz val="8"/>
            <color indexed="81"/>
            <rFont val="Tahoma"/>
            <family val="2"/>
          </rPr>
          <t xml:space="preserve">
données G. Frêche</t>
        </r>
      </text>
    </comment>
    <comment ref="B344" authorId="0">
      <text>
        <r>
          <rPr>
            <b/>
            <sz val="8"/>
            <color indexed="81"/>
            <rFont val="Tahoma"/>
            <family val="2"/>
          </rPr>
          <t>David LEBRIS 2:</t>
        </r>
        <r>
          <rPr>
            <sz val="8"/>
            <color indexed="81"/>
            <rFont val="Tahoma"/>
            <family val="2"/>
          </rPr>
          <t xml:space="preserve">
données G. Frêche</t>
        </r>
      </text>
    </comment>
    <comment ref="B345" authorId="0">
      <text>
        <r>
          <rPr>
            <b/>
            <sz val="8"/>
            <color indexed="81"/>
            <rFont val="Tahoma"/>
            <family val="2"/>
          </rPr>
          <t>David LEBRIS 2:</t>
        </r>
        <r>
          <rPr>
            <sz val="8"/>
            <color indexed="81"/>
            <rFont val="Tahoma"/>
            <family val="2"/>
          </rPr>
          <t xml:space="preserve">
données G. Frêche</t>
        </r>
      </text>
    </comment>
    <comment ref="B346" authorId="0">
      <text>
        <r>
          <rPr>
            <b/>
            <sz val="8"/>
            <color indexed="81"/>
            <rFont val="Tahoma"/>
            <family val="2"/>
          </rPr>
          <t>David LEBRIS 2:</t>
        </r>
        <r>
          <rPr>
            <sz val="8"/>
            <color indexed="81"/>
            <rFont val="Tahoma"/>
            <family val="2"/>
          </rPr>
          <t xml:space="preserve">
données G. Frêche</t>
        </r>
      </text>
    </comment>
    <comment ref="B347" authorId="0">
      <text>
        <r>
          <rPr>
            <b/>
            <sz val="8"/>
            <color indexed="81"/>
            <rFont val="Tahoma"/>
            <family val="2"/>
          </rPr>
          <t>David LEBRIS 2:</t>
        </r>
        <r>
          <rPr>
            <sz val="8"/>
            <color indexed="81"/>
            <rFont val="Tahoma"/>
            <family val="2"/>
          </rPr>
          <t xml:space="preserve">
données G. Frêche</t>
        </r>
      </text>
    </comment>
    <comment ref="B348" authorId="0">
      <text>
        <r>
          <rPr>
            <b/>
            <sz val="8"/>
            <color indexed="81"/>
            <rFont val="Tahoma"/>
            <family val="2"/>
          </rPr>
          <t>David LEBRIS 2:</t>
        </r>
        <r>
          <rPr>
            <sz val="8"/>
            <color indexed="81"/>
            <rFont val="Tahoma"/>
            <family val="2"/>
          </rPr>
          <t xml:space="preserve">
données G. Frêche</t>
        </r>
      </text>
    </comment>
    <comment ref="B349" authorId="0">
      <text>
        <r>
          <rPr>
            <b/>
            <sz val="8"/>
            <color indexed="81"/>
            <rFont val="Tahoma"/>
            <family val="2"/>
          </rPr>
          <t>David LEBRIS 2:</t>
        </r>
        <r>
          <rPr>
            <sz val="8"/>
            <color indexed="81"/>
            <rFont val="Tahoma"/>
            <family val="2"/>
          </rPr>
          <t xml:space="preserve">
données G. Frêche</t>
        </r>
      </text>
    </comment>
    <comment ref="B350" authorId="0">
      <text>
        <r>
          <rPr>
            <b/>
            <sz val="8"/>
            <color indexed="81"/>
            <rFont val="Tahoma"/>
            <family val="2"/>
          </rPr>
          <t>David LEBRIS 2:</t>
        </r>
        <r>
          <rPr>
            <sz val="8"/>
            <color indexed="81"/>
            <rFont val="Tahoma"/>
            <family val="2"/>
          </rPr>
          <t xml:space="preserve">
données G. Frêche</t>
        </r>
      </text>
    </comment>
    <comment ref="B351" authorId="0">
      <text>
        <r>
          <rPr>
            <b/>
            <sz val="8"/>
            <color indexed="81"/>
            <rFont val="Tahoma"/>
            <family val="2"/>
          </rPr>
          <t>David LEBRIS 2:</t>
        </r>
        <r>
          <rPr>
            <sz val="8"/>
            <color indexed="81"/>
            <rFont val="Tahoma"/>
            <family val="2"/>
          </rPr>
          <t xml:space="preserve">
données G. Frêche</t>
        </r>
      </text>
    </comment>
    <comment ref="B360" authorId="0">
      <text>
        <r>
          <rPr>
            <b/>
            <sz val="8"/>
            <color indexed="81"/>
            <rFont val="Tahoma"/>
            <family val="2"/>
          </rPr>
          <t>David LEBRIS 2:</t>
        </r>
        <r>
          <rPr>
            <sz val="8"/>
            <color indexed="81"/>
            <rFont val="Tahoma"/>
            <family val="2"/>
          </rPr>
          <t xml:space="preserve">
données G. Frêche</t>
        </r>
      </text>
    </comment>
    <comment ref="R389" authorId="0">
      <text>
        <r>
          <rPr>
            <b/>
            <sz val="8"/>
            <color indexed="81"/>
            <rFont val="Tahoma"/>
            <family val="2"/>
          </rPr>
          <t>David LEBRIS 2:</t>
        </r>
        <r>
          <rPr>
            <sz val="8"/>
            <color indexed="81"/>
            <rFont val="Tahoma"/>
            <family val="2"/>
          </rPr>
          <t xml:space="preserve">
compta non dispo
</t>
        </r>
      </text>
    </comment>
    <comment ref="W423" authorId="0">
      <text>
        <r>
          <rPr>
            <b/>
            <sz val="8"/>
            <color indexed="81"/>
            <rFont val="Tahoma"/>
            <family val="2"/>
          </rPr>
          <t>David LEBRIS 2:</t>
        </r>
        <r>
          <rPr>
            <sz val="8"/>
            <color indexed="81"/>
            <rFont val="Tahoma"/>
            <family val="2"/>
          </rPr>
          <t xml:space="preserve">
ajusted for the price of silver in livre-assignat according FF</t>
        </r>
      </text>
    </comment>
    <comment ref="W424" authorId="0">
      <text>
        <r>
          <rPr>
            <b/>
            <sz val="8"/>
            <color indexed="81"/>
            <rFont val="Tahoma"/>
            <family val="2"/>
          </rPr>
          <t>David LEBRIS 2:</t>
        </r>
        <r>
          <rPr>
            <sz val="8"/>
            <color indexed="81"/>
            <rFont val="Tahoma"/>
            <family val="2"/>
          </rPr>
          <t xml:space="preserve">
ajusted for the price of silver in livre-assignat according FF</t>
        </r>
      </text>
    </comment>
    <comment ref="W425" authorId="0">
      <text>
        <r>
          <rPr>
            <b/>
            <sz val="8"/>
            <color indexed="81"/>
            <rFont val="Tahoma"/>
            <family val="2"/>
          </rPr>
          <t>David LEBRIS 2:</t>
        </r>
        <r>
          <rPr>
            <sz val="8"/>
            <color indexed="81"/>
            <rFont val="Tahoma"/>
            <family val="2"/>
          </rPr>
          <t xml:space="preserve">
ajusted for the price of silver in livre-assignat according FF</t>
        </r>
      </text>
    </comment>
    <comment ref="E426" authorId="0">
      <text>
        <r>
          <rPr>
            <b/>
            <sz val="8"/>
            <color indexed="81"/>
            <rFont val="Tahoma"/>
            <family val="2"/>
          </rPr>
          <t>David LEBRIS 2:</t>
        </r>
        <r>
          <rPr>
            <sz val="8"/>
            <color indexed="81"/>
            <rFont val="Tahoma"/>
            <family val="2"/>
          </rPr>
          <t xml:space="preserve">
29.25 est le cours du blé en livre argent selon le cours suivant du blé en livre assignat et la valeur des assignats en livre argent selon Frêche</t>
        </r>
      </text>
    </comment>
    <comment ref="W426" authorId="0">
      <text>
        <r>
          <rPr>
            <b/>
            <sz val="8"/>
            <color indexed="81"/>
            <rFont val="Tahoma"/>
            <family val="2"/>
          </rPr>
          <t>David LEBRIS 2:</t>
        </r>
        <r>
          <rPr>
            <sz val="8"/>
            <color indexed="81"/>
            <rFont val="Tahoma"/>
            <family val="2"/>
          </rPr>
          <t xml:space="preserve">
ajusted for the price of silver in livre-assignat according FF</t>
        </r>
      </text>
    </comment>
    <comment ref="E427" authorId="0">
      <text>
        <r>
          <rPr>
            <b/>
            <sz val="8"/>
            <color indexed="81"/>
            <rFont val="Tahoma"/>
            <family val="2"/>
          </rPr>
          <t>David LEBRIS 2:</t>
        </r>
        <r>
          <rPr>
            <sz val="8"/>
            <color indexed="81"/>
            <rFont val="Tahoma"/>
            <family val="2"/>
          </rPr>
          <t xml:space="preserve">
29.25 est le cours du blé en livre argent selon le cours suivant du blé en livre assignat et la valeur des assignats en livre argent selon Frêche</t>
        </r>
      </text>
    </comment>
    <comment ref="W427" authorId="0">
      <text>
        <r>
          <rPr>
            <b/>
            <sz val="8"/>
            <color indexed="81"/>
            <rFont val="Tahoma"/>
            <family val="2"/>
          </rPr>
          <t>David LEBRIS 2:</t>
        </r>
        <r>
          <rPr>
            <sz val="8"/>
            <color indexed="81"/>
            <rFont val="Tahoma"/>
            <family val="2"/>
          </rPr>
          <t xml:space="preserve">
ajusted for the price of silver in livre-assignat according FF</t>
        </r>
      </text>
    </comment>
    <comment ref="W428" authorId="0">
      <text>
        <r>
          <rPr>
            <b/>
            <sz val="8"/>
            <color indexed="81"/>
            <rFont val="Tahoma"/>
            <family val="2"/>
          </rPr>
          <t>David LEBRIS 2:</t>
        </r>
        <r>
          <rPr>
            <sz val="8"/>
            <color indexed="81"/>
            <rFont val="Tahoma"/>
            <family val="2"/>
          </rPr>
          <t xml:space="preserve">
ajusted for the price of silver in livre-assignat according FF</t>
        </r>
      </text>
    </comment>
  </commentList>
</comments>
</file>

<file path=xl/sharedStrings.xml><?xml version="1.0" encoding="utf-8"?>
<sst xmlns="http://schemas.openxmlformats.org/spreadsheetml/2006/main" count="515" uniqueCount="128">
  <si>
    <t>geometric mean</t>
    <phoneticPr fontId="3" type="noConversion"/>
  </si>
  <si>
    <t>Table 1: Summary Statistics for Capital Appreciation and Income Returns for the Honneur du Bazacle Company</t>
    <phoneticPr fontId="3" type="noConversion"/>
  </si>
  <si>
    <t>year</t>
  </si>
  <si>
    <t>partisons.number</t>
  </si>
  <si>
    <t>partisons.setiers</t>
  </si>
  <si>
    <t>partisons.litres</t>
  </si>
  <si>
    <t>calculation for estimates of arithmetic mean using standard approximations</t>
    <phoneticPr fontId="3" type="noConversion"/>
  </si>
  <si>
    <t>(real return)/std</t>
    <phoneticPr fontId="3" type="noConversion"/>
  </si>
  <si>
    <t>US S&amp;P TR Sharpe</t>
    <phoneticPr fontId="3" type="noConversion"/>
  </si>
  <si>
    <t>nominal rf=0</t>
    <phoneticPr fontId="3" type="noConversion"/>
  </si>
  <si>
    <t>income return/std income</t>
    <phoneticPr fontId="3" type="noConversion"/>
  </si>
  <si>
    <t>1 livres/franc</t>
  </si>
  <si>
    <t>=X grammes d'argent</t>
  </si>
  <si>
    <t>setiers</t>
  </si>
  <si>
    <t>price of 1 setier of wheat</t>
  </si>
  <si>
    <t>price of 1 gram of silver</t>
  </si>
  <si>
    <t>price</t>
  </si>
  <si>
    <t>Change</t>
  </si>
  <si>
    <t>consecut</t>
  </si>
  <si>
    <t xml:space="preserve">1 avec missing moyenne </t>
  </si>
  <si>
    <t>partisons.tons</t>
  </si>
  <si>
    <t>partisons.livres</t>
  </si>
  <si>
    <t>partisons.silver</t>
  </si>
  <si>
    <t>Tahlo.setiers</t>
  </si>
  <si>
    <t>Tahlo.tons</t>
  </si>
  <si>
    <t>Tahlo.livres</t>
  </si>
  <si>
    <t>Tahlo.silver</t>
  </si>
  <si>
    <t>Dividend.setiers</t>
  </si>
  <si>
    <t>Dividend.tons</t>
  </si>
  <si>
    <t>Dividend.livres</t>
  </si>
  <si>
    <t>Dividend.silver</t>
  </si>
  <si>
    <t>Uchau.setiers</t>
  </si>
  <si>
    <t>Uchau.tons</t>
  </si>
  <si>
    <t>Uchau.livres</t>
  </si>
  <si>
    <t>Uchau.silver</t>
  </si>
  <si>
    <t>Year</t>
  </si>
  <si>
    <t>divAG</t>
  </si>
  <si>
    <t>contprice</t>
  </si>
  <si>
    <t xml:space="preserve">Arithmetic capital appreciation mean calculations use only those years for which consecutive price relatives are available.  Geometric  capital appreciation mean calculations use price changes over the period.  Mean income return calculations use only years for which both current year dividends and prior year prices are available.  Missing observations for wheat and silver price inflation are interpolated. These interpolated series’ are used in the real return calculations. Total nominal  return for the 1372 to 1532 period uses an approximation to the arithmetic mean plus  the nominal income return.  The approximation is A = exp(G + ½ (var(A))-1. The total real return for the 1372 – 1532 period subtracts out the silver inflation. The volatility estimate for the nominal and total return for the period assume that income, appreciation  and silver return variance are independent.
</t>
  </si>
  <si>
    <t>capital appreciation</t>
    <phoneticPr fontId="3" type="noConversion"/>
  </si>
  <si>
    <t>nominal</t>
    <phoneticPr fontId="3" type="noConversion"/>
  </si>
  <si>
    <t>real</t>
    <phoneticPr fontId="3" type="noConversion"/>
  </si>
  <si>
    <t>wheat</t>
    <phoneticPr fontId="3" type="noConversion"/>
  </si>
  <si>
    <t>silver</t>
    <phoneticPr fontId="3" type="noConversion"/>
  </si>
  <si>
    <t>arithmetic mean</t>
    <phoneticPr fontId="3" type="noConversion"/>
  </si>
  <si>
    <t>standard deviation</t>
    <phoneticPr fontId="3" type="noConversion"/>
  </si>
  <si>
    <t>geometric mean</t>
    <phoneticPr fontId="3" type="noConversion"/>
  </si>
  <si>
    <t>skewness</t>
    <phoneticPr fontId="3" type="noConversion"/>
  </si>
  <si>
    <t>number of observations</t>
    <phoneticPr fontId="3" type="noConversion"/>
  </si>
  <si>
    <t>geometric mean</t>
    <phoneticPr fontId="3" type="noConversion"/>
  </si>
  <si>
    <t>arithmetic mean</t>
    <phoneticPr fontId="3" type="noConversion"/>
  </si>
  <si>
    <t>standard deviation</t>
    <phoneticPr fontId="3" type="noConversion"/>
  </si>
  <si>
    <t>geometric mean</t>
    <phoneticPr fontId="3" type="noConversion"/>
  </si>
  <si>
    <t>arithmetic mean</t>
    <phoneticPr fontId="3" type="noConversion"/>
  </si>
  <si>
    <t>standard deviation</t>
    <phoneticPr fontId="3" type="noConversion"/>
  </si>
  <si>
    <t>1 avec extrême + 000</t>
  </si>
  <si>
    <t>only 2</t>
  </si>
  <si>
    <t>1 average</t>
  </si>
  <si>
    <t xml:space="preserve">missing = </t>
  </si>
  <si>
    <t>average</t>
  </si>
  <si>
    <t>missing=0</t>
  </si>
  <si>
    <t>Observed</t>
  </si>
  <si>
    <t>Dividend Yield</t>
  </si>
  <si>
    <t>last price</t>
  </si>
  <si>
    <t>used</t>
  </si>
  <si>
    <t>Capital gains</t>
  </si>
  <si>
    <t>1372-1532</t>
  </si>
  <si>
    <t>Annual Total Returns</t>
  </si>
  <si>
    <t>Uchau price  (End of the year)</t>
  </si>
  <si>
    <t>Price Eoy</t>
  </si>
  <si>
    <t>income return</t>
    <phoneticPr fontId="3" type="noConversion"/>
  </si>
  <si>
    <t>whole period</t>
    <phoneticPr fontId="3" type="noConversion"/>
  </si>
  <si>
    <t>A = exp(G+ 1/2 (var(A)) - 1</t>
    <phoneticPr fontId="3" type="noConversion"/>
  </si>
  <si>
    <t>standard error of arithmetic mean</t>
    <phoneticPr fontId="3" type="noConversion"/>
  </si>
  <si>
    <t>number of stds difference estimated mean and approximated mean</t>
    <phoneticPr fontId="3" type="noConversion"/>
  </si>
  <si>
    <t>from 1372 - 1532</t>
    <phoneticPr fontId="3" type="noConversion"/>
  </si>
  <si>
    <t>A = exp(G+ 1/2 (var(A)) - 1</t>
    <phoneticPr fontId="3" type="noConversion"/>
  </si>
  <si>
    <t>standard error of arithmetic mean</t>
    <phoneticPr fontId="3" type="noConversion"/>
  </si>
  <si>
    <t>number of stds difference estimated mean and approximated mean</t>
    <phoneticPr fontId="3" type="noConversion"/>
  </si>
  <si>
    <t>from 1532 - 1887</t>
    <phoneticPr fontId="3" type="noConversion"/>
  </si>
  <si>
    <t xml:space="preserve"> from 1888 - 1946</t>
    <phoneticPr fontId="3" type="noConversion"/>
  </si>
  <si>
    <t>capital appreciation</t>
    <phoneticPr fontId="3" type="noConversion"/>
  </si>
  <si>
    <t xml:space="preserve">Risk Return Relationship </t>
    <phoneticPr fontId="3" type="noConversion"/>
  </si>
  <si>
    <t>total artihmetic real return = sum real cap ap &amp; div</t>
    <phoneticPr fontId="3" type="noConversion"/>
  </si>
  <si>
    <t>total return</t>
    <phoneticPr fontId="3" type="noConversion"/>
  </si>
  <si>
    <t>WNG calculation of real dividend return</t>
    <phoneticPr fontId="3" type="noConversion"/>
  </si>
  <si>
    <t>inflation</t>
    <phoneticPr fontId="3" type="noConversion"/>
  </si>
  <si>
    <t>real income return = nominal dividend return/(1+silver return)</t>
    <phoneticPr fontId="3" type="noConversion"/>
  </si>
  <si>
    <t>totalarithmetic  nominal return sum nominal cap ap and inc return</t>
    <phoneticPr fontId="3" type="noConversion"/>
  </si>
  <si>
    <t>NEAU TITRE</t>
  </si>
  <si>
    <t>1/prix de l'or en € base 2000</t>
  </si>
  <si>
    <t/>
  </si>
  <si>
    <t>1372-1946</t>
  </si>
  <si>
    <t>1532-1887</t>
  </si>
  <si>
    <t>moy ar.</t>
  </si>
  <si>
    <t>st dev</t>
  </si>
  <si>
    <t>moy geo</t>
  </si>
  <si>
    <t>Dividend</t>
  </si>
  <si>
    <t>Price boy</t>
  </si>
  <si>
    <t>Livres Tournois</t>
  </si>
  <si>
    <t>number of observations</t>
  </si>
  <si>
    <t>kurtosis</t>
  </si>
  <si>
    <t>skew</t>
  </si>
  <si>
    <t>1888-1946</t>
  </si>
  <si>
    <t>graph</t>
  </si>
  <si>
    <t>Annual partison</t>
  </si>
  <si>
    <t>number</t>
  </si>
  <si>
    <t>litres</t>
  </si>
  <si>
    <t>tons</t>
  </si>
  <si>
    <t>Talho</t>
  </si>
  <si>
    <t>livres</t>
  </si>
  <si>
    <t>Wheat price (1 setier)</t>
  </si>
  <si>
    <t>month of transaction</t>
  </si>
  <si>
    <t>annual average (annual value of the partisons/number of setiers earned)</t>
  </si>
  <si>
    <t>Tons of wheat</t>
  </si>
  <si>
    <t>Total versé en francs</t>
  </si>
  <si>
    <t>Inflation</t>
  </si>
  <si>
    <t>g. of silver</t>
  </si>
  <si>
    <t>Grams of silver</t>
  </si>
  <si>
    <t>price of 1</t>
  </si>
  <si>
    <t>gram of silver</t>
  </si>
  <si>
    <t>basis silver</t>
  </si>
  <si>
    <t>TOTAL</t>
  </si>
  <si>
    <t>Partison in tons of wheat</t>
  </si>
  <si>
    <t>20Y average</t>
  </si>
  <si>
    <t>Dividend in g. of silver</t>
  </si>
  <si>
    <t>Uchaux price in g. of silver</t>
  </si>
  <si>
    <t>(income return - inflation)/std income return</t>
    <phoneticPr fontId="3" type="noConversion"/>
  </si>
</sst>
</file>

<file path=xl/styles.xml><?xml version="1.0" encoding="utf-8"?>
<styleSheet xmlns="http://schemas.openxmlformats.org/spreadsheetml/2006/main">
  <numFmts count="8">
    <numFmt numFmtId="43" formatCode="_(* #,##0.00_);_(* \(#,##0.00\);_(* &quot;-&quot;??_);_(@_)"/>
    <numFmt numFmtId="164" formatCode="_-* #,##0.00\ _€_-;\-* #,##0.00\ _€_-;_-* &quot;-&quot;??\ _€_-;_-@_-"/>
    <numFmt numFmtId="165" formatCode="0.000%"/>
    <numFmt numFmtId="166" formatCode="#,##0\ _€"/>
    <numFmt numFmtId="167" formatCode="0.0000000000000000%"/>
    <numFmt numFmtId="168" formatCode="0.00000"/>
    <numFmt numFmtId="169" formatCode="0.000000000"/>
    <numFmt numFmtId="170" formatCode="0.000"/>
  </numFmts>
  <fonts count="10">
    <font>
      <sz val="11"/>
      <color theme="1"/>
      <name val="Calibri"/>
      <family val="2"/>
      <scheme val="minor"/>
    </font>
    <font>
      <sz val="11"/>
      <color theme="1"/>
      <name val="Calibri"/>
      <family val="2"/>
      <scheme val="minor"/>
    </font>
    <font>
      <b/>
      <sz val="11"/>
      <color theme="1"/>
      <name val="Calibri"/>
      <family val="2"/>
      <scheme val="minor"/>
    </font>
    <font>
      <sz val="8"/>
      <name val="Verdana"/>
      <family val="2"/>
    </font>
    <font>
      <sz val="8"/>
      <color indexed="81"/>
      <name val="Tahoma"/>
      <family val="2"/>
    </font>
    <font>
      <b/>
      <sz val="8"/>
      <color indexed="81"/>
      <name val="Tahoma"/>
      <family val="2"/>
    </font>
    <font>
      <sz val="11"/>
      <color indexed="8"/>
      <name val="Times New Roman"/>
      <family val="2"/>
    </font>
    <font>
      <sz val="11"/>
      <color indexed="8"/>
      <name val="Calibri"/>
      <family val="2"/>
    </font>
    <font>
      <sz val="9"/>
      <color theme="1"/>
      <name val="Calibri"/>
      <family val="2"/>
      <scheme val="minor"/>
    </font>
    <font>
      <sz val="14"/>
      <color indexed="8"/>
      <name val="Calibri"/>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1" fillId="0" borderId="0"/>
    <xf numFmtId="43" fontId="7" fillId="0" borderId="0" applyFont="0" applyFill="0" applyBorder="0" applyAlignment="0" applyProtection="0"/>
  </cellStyleXfs>
  <cellXfs count="150">
    <xf numFmtId="0" fontId="0" fillId="0" borderId="0" xfId="0"/>
    <xf numFmtId="0" fontId="0" fillId="0" borderId="0" xfId="0" applyFill="1"/>
    <xf numFmtId="16" fontId="0" fillId="0" borderId="0" xfId="0" applyNumberFormat="1" applyFill="1"/>
    <xf numFmtId="14" fontId="0" fillId="0" borderId="0" xfId="0" applyNumberFormat="1" applyFill="1"/>
    <xf numFmtId="0" fontId="0" fillId="2" borderId="0" xfId="0" applyFill="1"/>
    <xf numFmtId="0" fontId="0" fillId="3" borderId="0" xfId="0" applyFill="1"/>
    <xf numFmtId="0" fontId="0" fillId="0" borderId="0" xfId="0" applyAlignment="1"/>
    <xf numFmtId="0" fontId="0" fillId="0" borderId="0" xfId="0" applyAlignment="1">
      <alignment horizontal="center"/>
    </xf>
    <xf numFmtId="10" fontId="0" fillId="0" borderId="0" xfId="1" applyNumberFormat="1" applyFont="1"/>
    <xf numFmtId="2" fontId="0" fillId="0" borderId="0" xfId="0" applyNumberFormat="1"/>
    <xf numFmtId="165" fontId="0" fillId="0" borderId="0" xfId="1" applyNumberFormat="1" applyFont="1"/>
    <xf numFmtId="2" fontId="0" fillId="0" borderId="0" xfId="1" applyNumberFormat="1" applyFont="1"/>
    <xf numFmtId="0" fontId="0" fillId="0" borderId="0" xfId="0" applyAlignment="1">
      <alignment horizontal="center"/>
    </xf>
    <xf numFmtId="0" fontId="0" fillId="0" borderId="0" xfId="0" applyAlignment="1">
      <alignment horizontal="center"/>
    </xf>
    <xf numFmtId="0" fontId="0" fillId="4" borderId="0" xfId="0" applyFill="1"/>
    <xf numFmtId="0" fontId="0" fillId="5" borderId="0" xfId="0" applyFill="1"/>
    <xf numFmtId="0" fontId="0" fillId="5" borderId="0" xfId="0" applyFill="1" applyAlignment="1">
      <alignment horizontal="center"/>
    </xf>
    <xf numFmtId="0" fontId="0" fillId="0" borderId="0" xfId="0" applyFill="1" applyAlignment="1">
      <alignment horizontal="center"/>
    </xf>
    <xf numFmtId="0" fontId="0" fillId="0" borderId="0" xfId="0" applyFill="1" applyAlignment="1">
      <alignment horizontal="center"/>
    </xf>
    <xf numFmtId="2" fontId="0" fillId="0" borderId="0" xfId="0" applyNumberFormat="1" applyFont="1"/>
    <xf numFmtId="2" fontId="0" fillId="5" borderId="0" xfId="0" applyNumberFormat="1" applyFill="1"/>
    <xf numFmtId="2" fontId="0" fillId="0" borderId="0" xfId="0" applyNumberFormat="1" applyFill="1"/>
    <xf numFmtId="0" fontId="2" fillId="5" borderId="0" xfId="0" applyFont="1" applyFill="1"/>
    <xf numFmtId="164" fontId="0" fillId="5" borderId="0" xfId="0" applyNumberFormat="1" applyFill="1"/>
    <xf numFmtId="168" fontId="0" fillId="0" borderId="0" xfId="0" applyNumberFormat="1" applyFill="1"/>
    <xf numFmtId="1" fontId="0" fillId="0" borderId="0" xfId="0" applyNumberFormat="1" applyFont="1"/>
    <xf numFmtId="1" fontId="0" fillId="0" borderId="0" xfId="0" applyNumberFormat="1"/>
    <xf numFmtId="1" fontId="0" fillId="0" borderId="0" xfId="1" applyNumberFormat="1" applyFont="1"/>
    <xf numFmtId="0" fontId="0" fillId="5" borderId="0" xfId="0" applyFont="1" applyFill="1"/>
    <xf numFmtId="166" fontId="0" fillId="5" borderId="0" xfId="0" applyNumberFormat="1" applyFill="1"/>
    <xf numFmtId="10" fontId="0" fillId="5" borderId="0" xfId="1" applyNumberFormat="1" applyFont="1" applyFill="1"/>
    <xf numFmtId="2" fontId="0" fillId="5" borderId="0" xfId="1" applyNumberFormat="1" applyFont="1" applyFill="1"/>
    <xf numFmtId="165" fontId="0" fillId="5" borderId="0" xfId="1" applyNumberFormat="1" applyFont="1" applyFill="1"/>
    <xf numFmtId="167" fontId="0" fillId="5" borderId="0" xfId="0" applyNumberFormat="1" applyFill="1"/>
    <xf numFmtId="9" fontId="0" fillId="5" borderId="0" xfId="1" applyFont="1" applyFill="1"/>
    <xf numFmtId="10" fontId="0" fillId="0" borderId="0" xfId="1" applyNumberFormat="1" applyFont="1" applyFill="1"/>
    <xf numFmtId="2" fontId="0" fillId="0" borderId="0" xfId="1" applyNumberFormat="1" applyFont="1" applyFill="1"/>
    <xf numFmtId="1" fontId="0" fillId="5" borderId="0" xfId="0" applyNumberFormat="1" applyFill="1"/>
    <xf numFmtId="1" fontId="0" fillId="5" borderId="0" xfId="1" applyNumberFormat="1" applyFont="1" applyFill="1"/>
    <xf numFmtId="2" fontId="2" fillId="5" borderId="0" xfId="0" applyNumberFormat="1" applyFont="1" applyFill="1"/>
    <xf numFmtId="1" fontId="0" fillId="3" borderId="0" xfId="0" applyNumberFormat="1" applyFill="1"/>
    <xf numFmtId="1" fontId="0" fillId="0" borderId="0" xfId="0" applyNumberFormat="1" applyFill="1"/>
    <xf numFmtId="1" fontId="2" fillId="5" borderId="0" xfId="0" applyNumberFormat="1" applyFont="1" applyFill="1"/>
    <xf numFmtId="165" fontId="0" fillId="0" borderId="0" xfId="1" applyNumberFormat="1" applyFont="1" applyFill="1"/>
    <xf numFmtId="0" fontId="0" fillId="4" borderId="0" xfId="0" applyFill="1" applyAlignment="1">
      <alignment horizontal="center"/>
    </xf>
    <xf numFmtId="9" fontId="0" fillId="0" borderId="0" xfId="1" applyFont="1"/>
    <xf numFmtId="10" fontId="0" fillId="0" borderId="0" xfId="0" applyNumberFormat="1"/>
    <xf numFmtId="167" fontId="0" fillId="0" borderId="0" xfId="0" applyNumberFormat="1" applyFill="1"/>
    <xf numFmtId="10" fontId="0" fillId="0" borderId="0" xfId="1" applyNumberFormat="1" applyFont="1" applyAlignment="1"/>
    <xf numFmtId="10" fontId="0" fillId="3" borderId="0" xfId="1" applyNumberFormat="1" applyFont="1" applyFill="1"/>
    <xf numFmtId="0" fontId="0" fillId="6" borderId="0" xfId="0" applyFill="1" applyAlignment="1"/>
    <xf numFmtId="0" fontId="0" fillId="5" borderId="0" xfId="0" applyFill="1" applyAlignment="1"/>
    <xf numFmtId="10" fontId="0" fillId="5" borderId="0" xfId="0" applyNumberFormat="1" applyFill="1"/>
    <xf numFmtId="10" fontId="0" fillId="4" borderId="0" xfId="1" applyNumberFormat="1" applyFont="1" applyFill="1"/>
    <xf numFmtId="165" fontId="0" fillId="4" borderId="0" xfId="1" applyNumberFormat="1" applyFont="1" applyFill="1"/>
    <xf numFmtId="2" fontId="0" fillId="4" borderId="0" xfId="1" applyNumberFormat="1" applyFont="1" applyFill="1"/>
    <xf numFmtId="167" fontId="0" fillId="4" borderId="0" xfId="0" applyNumberFormat="1" applyFill="1"/>
    <xf numFmtId="9" fontId="0" fillId="0" borderId="0" xfId="1" applyNumberFormat="1" applyFont="1"/>
    <xf numFmtId="9" fontId="0" fillId="5" borderId="0" xfId="1" applyNumberFormat="1" applyFont="1" applyFill="1"/>
    <xf numFmtId="9" fontId="0" fillId="0" borderId="0" xfId="1" applyNumberFormat="1" applyFont="1" applyFill="1"/>
    <xf numFmtId="9" fontId="0" fillId="0" borderId="0" xfId="0" applyNumberFormat="1" applyFill="1"/>
    <xf numFmtId="9" fontId="0" fillId="0" borderId="0" xfId="0" applyNumberFormat="1"/>
    <xf numFmtId="165" fontId="0" fillId="0" borderId="0" xfId="1" applyNumberFormat="1" applyFont="1" applyFill="1"/>
    <xf numFmtId="0" fontId="0" fillId="7" borderId="0" xfId="0" applyFill="1" applyAlignment="1">
      <alignment horizontal="center"/>
    </xf>
    <xf numFmtId="0" fontId="0" fillId="8" borderId="0" xfId="0" applyFill="1"/>
    <xf numFmtId="2" fontId="0" fillId="8" borderId="0" xfId="0" applyNumberFormat="1" applyFill="1"/>
    <xf numFmtId="10" fontId="0" fillId="8" borderId="0" xfId="1" applyNumberFormat="1" applyFont="1" applyFill="1"/>
    <xf numFmtId="2" fontId="0" fillId="8" borderId="0" xfId="1" applyNumberFormat="1" applyFont="1" applyFill="1"/>
    <xf numFmtId="4" fontId="0" fillId="8" borderId="0" xfId="3" applyNumberFormat="1" applyFont="1" applyFill="1"/>
    <xf numFmtId="2" fontId="0" fillId="0" borderId="0" xfId="0" applyNumberFormat="1"/>
    <xf numFmtId="2" fontId="0" fillId="0" borderId="0" xfId="1" applyNumberFormat="1" applyFont="1"/>
    <xf numFmtId="2" fontId="0" fillId="0" borderId="0" xfId="1" applyNumberFormat="1" applyFont="1"/>
    <xf numFmtId="2" fontId="0" fillId="0" borderId="0" xfId="0" applyNumberFormat="1"/>
    <xf numFmtId="2" fontId="0" fillId="0" borderId="0" xfId="0" applyNumberFormat="1"/>
    <xf numFmtId="10" fontId="0" fillId="0" borderId="0" xfId="0" applyNumberFormat="1"/>
    <xf numFmtId="2" fontId="0" fillId="0" borderId="0" xfId="0" applyNumberFormat="1"/>
    <xf numFmtId="10" fontId="0" fillId="0" borderId="0" xfId="0" applyNumberFormat="1" applyFill="1" applyAlignment="1">
      <alignment horizontal="center"/>
    </xf>
    <xf numFmtId="10" fontId="0" fillId="0" borderId="0" xfId="1" applyNumberFormat="1" applyFont="1" applyFill="1"/>
    <xf numFmtId="10" fontId="0" fillId="0" borderId="0" xfId="0" applyNumberFormat="1" applyFill="1"/>
    <xf numFmtId="0" fontId="0" fillId="9" borderId="0" xfId="0" applyFill="1"/>
    <xf numFmtId="2" fontId="0" fillId="9" borderId="0" xfId="0" applyNumberFormat="1" applyFill="1"/>
    <xf numFmtId="10" fontId="0" fillId="9" borderId="0" xfId="1" applyNumberFormat="1" applyFont="1" applyFill="1"/>
    <xf numFmtId="9" fontId="0" fillId="9" borderId="0" xfId="1" applyFont="1" applyFill="1"/>
    <xf numFmtId="10" fontId="0" fillId="9" borderId="0" xfId="0" applyNumberFormat="1" applyFill="1"/>
    <xf numFmtId="10" fontId="0" fillId="9" borderId="0" xfId="0" applyNumberFormat="1" applyFill="1"/>
    <xf numFmtId="169" fontId="0" fillId="5" borderId="0" xfId="0" applyNumberFormat="1" applyFill="1"/>
    <xf numFmtId="1" fontId="0" fillId="0" borderId="0" xfId="0" applyNumberFormat="1"/>
    <xf numFmtId="0" fontId="0" fillId="0" borderId="0" xfId="0" applyFill="1" applyAlignment="1">
      <alignment horizontal="center"/>
    </xf>
    <xf numFmtId="0" fontId="0" fillId="5" borderId="0" xfId="0" applyFill="1" applyAlignment="1">
      <alignment horizontal="center"/>
    </xf>
    <xf numFmtId="0" fontId="0" fillId="0" borderId="0" xfId="0" applyAlignment="1">
      <alignment wrapText="1"/>
    </xf>
    <xf numFmtId="0" fontId="0" fillId="0" borderId="0" xfId="0" applyFill="1" applyAlignment="1">
      <alignment horizontal="center" wrapText="1"/>
    </xf>
    <xf numFmtId="0" fontId="0" fillId="0" borderId="0" xfId="0" applyAlignment="1">
      <alignment horizontal="center" wrapText="1"/>
    </xf>
    <xf numFmtId="0" fontId="0" fillId="5" borderId="0" xfId="0" applyFill="1" applyAlignment="1">
      <alignment horizontal="center" wrapText="1"/>
    </xf>
    <xf numFmtId="1" fontId="0" fillId="5" borderId="0" xfId="0" applyNumberFormat="1" applyFill="1" applyAlignment="1">
      <alignment horizontal="center" wrapText="1"/>
    </xf>
    <xf numFmtId="1" fontId="0" fillId="0" borderId="0" xfId="0" applyNumberFormat="1" applyAlignment="1">
      <alignment horizontal="center" wrapText="1"/>
    </xf>
    <xf numFmtId="2" fontId="0" fillId="5" borderId="0" xfId="0" applyNumberFormat="1" applyFill="1" applyAlignment="1">
      <alignment horizontal="center" wrapText="1"/>
    </xf>
    <xf numFmtId="4" fontId="0" fillId="0" borderId="0" xfId="0" applyNumberFormat="1"/>
    <xf numFmtId="4" fontId="0" fillId="9" borderId="0" xfId="0" applyNumberFormat="1" applyFill="1"/>
    <xf numFmtId="4" fontId="0" fillId="0" borderId="0" xfId="0" applyNumberFormat="1" applyFill="1"/>
    <xf numFmtId="4" fontId="0" fillId="4" borderId="0" xfId="0" applyNumberFormat="1" applyFill="1"/>
    <xf numFmtId="0" fontId="9" fillId="7" borderId="0" xfId="0" applyFont="1" applyFill="1"/>
    <xf numFmtId="2" fontId="9" fillId="7" borderId="0" xfId="0" applyNumberFormat="1" applyFont="1" applyFill="1" applyAlignment="1">
      <alignment wrapText="1"/>
    </xf>
    <xf numFmtId="0" fontId="9" fillId="7" borderId="0" xfId="0" applyFont="1" applyFill="1" applyAlignment="1">
      <alignment wrapText="1"/>
    </xf>
    <xf numFmtId="10" fontId="9" fillId="7" borderId="0" xfId="1" applyNumberFormat="1" applyFont="1" applyFill="1" applyAlignment="1">
      <alignment wrapText="1"/>
    </xf>
    <xf numFmtId="0" fontId="9" fillId="7" borderId="1" xfId="0" applyFont="1" applyFill="1" applyBorder="1" applyAlignment="1">
      <alignment horizontal="center"/>
    </xf>
    <xf numFmtId="0" fontId="9" fillId="7" borderId="1" xfId="0" applyFont="1" applyFill="1" applyBorder="1"/>
    <xf numFmtId="2" fontId="9" fillId="7" borderId="1" xfId="0" applyNumberFormat="1" applyFont="1" applyFill="1" applyBorder="1"/>
    <xf numFmtId="10" fontId="9" fillId="7" borderId="1" xfId="1" applyNumberFormat="1" applyFont="1" applyFill="1" applyBorder="1"/>
    <xf numFmtId="10" fontId="9" fillId="7" borderId="0" xfId="0" applyNumberFormat="1" applyFont="1" applyFill="1"/>
    <xf numFmtId="10" fontId="9" fillId="7" borderId="0" xfId="1" applyNumberFormat="1" applyFont="1" applyFill="1"/>
    <xf numFmtId="2" fontId="9" fillId="7" borderId="0" xfId="0" applyNumberFormat="1" applyFont="1" applyFill="1"/>
    <xf numFmtId="2" fontId="9" fillId="7" borderId="0" xfId="1" applyNumberFormat="1" applyFont="1" applyFill="1"/>
    <xf numFmtId="1" fontId="9" fillId="7" borderId="0" xfId="0" applyNumberFormat="1" applyFont="1" applyFill="1"/>
    <xf numFmtId="1" fontId="9" fillId="7" borderId="0" xfId="1" applyNumberFormat="1" applyFont="1" applyFill="1"/>
    <xf numFmtId="2" fontId="9" fillId="7" borderId="1" xfId="0" applyNumberFormat="1" applyFont="1" applyFill="1" applyBorder="1" applyAlignment="1">
      <alignment wrapText="1"/>
    </xf>
    <xf numFmtId="0" fontId="9" fillId="7" borderId="1" xfId="0" applyFont="1" applyFill="1" applyBorder="1" applyAlignment="1">
      <alignment wrapText="1"/>
    </xf>
    <xf numFmtId="0" fontId="9" fillId="7" borderId="0" xfId="0" applyFont="1" applyFill="1" applyBorder="1"/>
    <xf numFmtId="0" fontId="0" fillId="0" borderId="0" xfId="0" applyBorder="1"/>
    <xf numFmtId="0" fontId="0" fillId="10" borderId="0" xfId="0" applyFill="1" applyBorder="1"/>
    <xf numFmtId="166" fontId="0" fillId="10" borderId="0" xfId="0" applyNumberFormat="1" applyFill="1" applyBorder="1"/>
    <xf numFmtId="0" fontId="0" fillId="11" borderId="0" xfId="0" applyFill="1" applyBorder="1"/>
    <xf numFmtId="1" fontId="0" fillId="0" borderId="0" xfId="0" applyNumberFormat="1" applyBorder="1"/>
    <xf numFmtId="4" fontId="0" fillId="0" borderId="0" xfId="0" applyNumberFormat="1" applyBorder="1"/>
    <xf numFmtId="9" fontId="0" fillId="0" borderId="0" xfId="1" applyNumberFormat="1" applyFont="1" applyBorder="1"/>
    <xf numFmtId="0" fontId="0" fillId="0" borderId="0" xfId="0" applyFill="1" applyBorder="1"/>
    <xf numFmtId="10" fontId="0" fillId="0" borderId="0" xfId="0" applyNumberFormat="1" applyBorder="1"/>
    <xf numFmtId="170" fontId="0" fillId="0" borderId="0" xfId="0" applyNumberFormat="1"/>
    <xf numFmtId="2" fontId="0" fillId="0" borderId="0" xfId="0" applyNumberFormat="1"/>
    <xf numFmtId="170" fontId="0" fillId="0" borderId="0" xfId="0" applyNumberFormat="1" applyFill="1" applyAlignment="1">
      <alignment horizontal="center" wrapText="1"/>
    </xf>
    <xf numFmtId="170" fontId="0" fillId="0" borderId="0" xfId="0" applyNumberFormat="1" applyAlignment="1">
      <alignment horizontal="center" wrapText="1"/>
    </xf>
    <xf numFmtId="170" fontId="0" fillId="0" borderId="0" xfId="0" applyNumberFormat="1" applyFill="1"/>
    <xf numFmtId="170" fontId="0" fillId="0" borderId="0" xfId="0" applyNumberFormat="1"/>
    <xf numFmtId="170" fontId="1" fillId="0" borderId="0" xfId="2" applyNumberFormat="1" applyFont="1"/>
    <xf numFmtId="170" fontId="6" fillId="0" borderId="0" xfId="0" applyNumberFormat="1" applyFont="1"/>
    <xf numFmtId="170" fontId="2" fillId="0" borderId="0" xfId="2" applyNumberFormat="1" applyFont="1"/>
    <xf numFmtId="2" fontId="0" fillId="0" borderId="0" xfId="0" applyNumberFormat="1"/>
    <xf numFmtId="0" fontId="0" fillId="5" borderId="0" xfId="0" applyFill="1" applyAlignment="1">
      <alignment horizontal="center"/>
    </xf>
    <xf numFmtId="0" fontId="0" fillId="0" borderId="0" xfId="0" applyFill="1" applyAlignment="1">
      <alignment horizontal="center"/>
    </xf>
    <xf numFmtId="0" fontId="8" fillId="0" borderId="0" xfId="0" applyFont="1" applyAlignment="1">
      <alignment horizontal="center"/>
    </xf>
    <xf numFmtId="2" fontId="0" fillId="5" borderId="0" xfId="0" applyNumberFormat="1" applyFill="1" applyAlignment="1">
      <alignment horizontal="center"/>
    </xf>
    <xf numFmtId="170" fontId="0" fillId="0" borderId="0" xfId="0" applyNumberFormat="1" applyFill="1" applyAlignment="1">
      <alignment horizontal="center"/>
    </xf>
    <xf numFmtId="170" fontId="0" fillId="0" borderId="0" xfId="0" applyNumberFormat="1" applyFont="1" applyFill="1" applyAlignment="1">
      <alignment horizontal="center"/>
    </xf>
    <xf numFmtId="0" fontId="0" fillId="0" borderId="0" xfId="0" applyAlignment="1">
      <alignment horizontal="center"/>
    </xf>
    <xf numFmtId="3" fontId="9" fillId="7" borderId="2" xfId="0" applyNumberFormat="1" applyFont="1" applyFill="1" applyBorder="1" applyAlignment="1">
      <alignment horizontal="left" vertical="top" wrapText="1"/>
    </xf>
    <xf numFmtId="0" fontId="0" fillId="0" borderId="2" xfId="0" applyBorder="1" applyAlignment="1">
      <alignment wrapText="1"/>
    </xf>
    <xf numFmtId="2" fontId="9" fillId="7" borderId="0" xfId="0" applyNumberFormat="1" applyFont="1" applyFill="1" applyAlignment="1">
      <alignment horizontal="center" vertical="top"/>
    </xf>
    <xf numFmtId="0" fontId="0" fillId="0" borderId="0" xfId="0" applyAlignment="1">
      <alignment vertical="top"/>
    </xf>
    <xf numFmtId="0" fontId="0" fillId="6" borderId="0" xfId="0" applyFill="1" applyAlignment="1">
      <alignment horizontal="center"/>
    </xf>
    <xf numFmtId="10" fontId="0" fillId="0" borderId="0" xfId="0" applyNumberFormat="1" applyAlignment="1">
      <alignment horizontal="center"/>
    </xf>
    <xf numFmtId="4" fontId="0" fillId="0" borderId="0" xfId="0" applyNumberFormat="1" applyAlignment="1">
      <alignment horizontal="center"/>
    </xf>
  </cellXfs>
  <cellStyles count="4">
    <cellStyle name="Comma" xfId="3" builtinId="3"/>
    <cellStyle name="Normal" xfId="0" builtinId="0"/>
    <cellStyle name="Normal 3" xfId="2"/>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xml"/><Relationship Id="rId12" Type="http://schemas.openxmlformats.org/officeDocument/2006/relationships/worksheet" Target="worksheets/sheet2.xml"/><Relationship Id="rId13" Type="http://schemas.openxmlformats.org/officeDocument/2006/relationships/worksheet" Target="worksheets/sheet3.xml"/><Relationship Id="rId14" Type="http://schemas.openxmlformats.org/officeDocument/2006/relationships/worksheet" Target="worksheets/sheet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chartsheet" Target="chartsheets/sheet1.xml"/><Relationship Id="rId2" Type="http://schemas.openxmlformats.org/officeDocument/2006/relationships/chartsheet" Target="chartsheets/sheet2.xml"/><Relationship Id="rId3" Type="http://schemas.openxmlformats.org/officeDocument/2006/relationships/chartsheet" Target="chartsheets/sheet3.xml"/><Relationship Id="rId4" Type="http://schemas.openxmlformats.org/officeDocument/2006/relationships/chartsheet" Target="chartsheets/sheet4.xml"/><Relationship Id="rId5" Type="http://schemas.openxmlformats.org/officeDocument/2006/relationships/chartsheet" Target="chartsheets/sheet5.xml"/><Relationship Id="rId6" Type="http://schemas.openxmlformats.org/officeDocument/2006/relationships/chartsheet" Target="chartsheets/sheet6.xml"/><Relationship Id="rId7" Type="http://schemas.openxmlformats.org/officeDocument/2006/relationships/chartsheet" Target="chartsheets/sheet7.xml"/><Relationship Id="rId8" Type="http://schemas.openxmlformats.org/officeDocument/2006/relationships/chartsheet" Target="chartsheets/sheet8.xml"/><Relationship Id="rId9" Type="http://schemas.openxmlformats.org/officeDocument/2006/relationships/chartsheet" Target="chartsheets/sheet9.xml"/><Relationship Id="rId10" Type="http://schemas.openxmlformats.org/officeDocument/2006/relationships/chartsheet" Target="chartsheets/sheet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0528557776431792"/>
          <c:y val="0.0232757226101454"/>
          <c:w val="0.930289359983848"/>
          <c:h val="0.953448554779709"/>
        </c:manualLayout>
      </c:layout>
      <c:lineChart>
        <c:grouping val="standard"/>
        <c:ser>
          <c:idx val="0"/>
          <c:order val="0"/>
          <c:tx>
            <c:v>Price of silver (1 gram) in livres/francs</c:v>
          </c:tx>
          <c:spPr>
            <a:ln>
              <a:solidFill>
                <a:schemeClr val="tx1"/>
              </a:solidFill>
            </a:ln>
          </c:spPr>
          <c:marker>
            <c:symbol val="none"/>
          </c:marker>
          <c:cat>
            <c:numRef>
              <c:f>data!$A$4:$A$578</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data!$G$4:$G$578</c:f>
              <c:numCache>
                <c:formatCode>General</c:formatCode>
                <c:ptCount val="575"/>
                <c:pt idx="0">
                  <c:v>0.0249687890137328</c:v>
                </c:pt>
                <c:pt idx="1">
                  <c:v>0.0249687890137328</c:v>
                </c:pt>
                <c:pt idx="2">
                  <c:v>0.0249687890137328</c:v>
                </c:pt>
                <c:pt idx="3">
                  <c:v>0.0249687890137328</c:v>
                </c:pt>
                <c:pt idx="4">
                  <c:v>0.0249687890137328</c:v>
                </c:pt>
                <c:pt idx="5">
                  <c:v>0.0249687890137328</c:v>
                </c:pt>
                <c:pt idx="6">
                  <c:v>0.0249687890137328</c:v>
                </c:pt>
                <c:pt idx="7">
                  <c:v>0.0249687890137328</c:v>
                </c:pt>
                <c:pt idx="8">
                  <c:v>0.0249687890137328</c:v>
                </c:pt>
                <c:pt idx="9">
                  <c:v>0.0249687890137328</c:v>
                </c:pt>
                <c:pt idx="10">
                  <c:v>0.0249687890137328</c:v>
                </c:pt>
                <c:pt idx="11">
                  <c:v>0.0249687890137328</c:v>
                </c:pt>
                <c:pt idx="12">
                  <c:v>0.0249687890137328</c:v>
                </c:pt>
                <c:pt idx="13">
                  <c:v>0.0249687890137328</c:v>
                </c:pt>
                <c:pt idx="14">
                  <c:v>0.0249687890137328</c:v>
                </c:pt>
                <c:pt idx="15">
                  <c:v>0.0249687890137328</c:v>
                </c:pt>
                <c:pt idx="16">
                  <c:v>0.0249687890137328</c:v>
                </c:pt>
                <c:pt idx="17">
                  <c:v>0.0249687890137328</c:v>
                </c:pt>
                <c:pt idx="18">
                  <c:v>0.0295115832964438</c:v>
                </c:pt>
                <c:pt idx="19">
                  <c:v>0.0295115832964438</c:v>
                </c:pt>
                <c:pt idx="20">
                  <c:v>0.0295115832964438</c:v>
                </c:pt>
                <c:pt idx="21">
                  <c:v>0.0295115832964438</c:v>
                </c:pt>
                <c:pt idx="22">
                  <c:v>0.0295115832964438</c:v>
                </c:pt>
                <c:pt idx="23">
                  <c:v>0.0295115832964438</c:v>
                </c:pt>
                <c:pt idx="24">
                  <c:v>0.0295115832964438</c:v>
                </c:pt>
                <c:pt idx="25">
                  <c:v>0.0295115832964438</c:v>
                </c:pt>
                <c:pt idx="26">
                  <c:v>0.0295115832964438</c:v>
                </c:pt>
                <c:pt idx="27">
                  <c:v>0.0295115832964438</c:v>
                </c:pt>
                <c:pt idx="28">
                  <c:v>0.0295115832964438</c:v>
                </c:pt>
                <c:pt idx="29">
                  <c:v>0.0295115832964438</c:v>
                </c:pt>
                <c:pt idx="30">
                  <c:v>0.0295115832964438</c:v>
                </c:pt>
                <c:pt idx="31">
                  <c:v>0.0295115832964438</c:v>
                </c:pt>
                <c:pt idx="32">
                  <c:v>0.0295115832964438</c:v>
                </c:pt>
                <c:pt idx="33">
                  <c:v>0.0295115832964438</c:v>
                </c:pt>
                <c:pt idx="34">
                  <c:v>0.0295115832964438</c:v>
                </c:pt>
                <c:pt idx="35">
                  <c:v>0.0295115832964438</c:v>
                </c:pt>
                <c:pt idx="36">
                  <c:v>0.0295115832964438</c:v>
                </c:pt>
                <c:pt idx="37">
                  <c:v>0.0295115832964438</c:v>
                </c:pt>
                <c:pt idx="38">
                  <c:v>0.0295115832964438</c:v>
                </c:pt>
                <c:pt idx="39">
                  <c:v>0.032441200324412</c:v>
                </c:pt>
                <c:pt idx="40">
                  <c:v>0.032441200324412</c:v>
                </c:pt>
                <c:pt idx="41">
                  <c:v>0.032441200324412</c:v>
                </c:pt>
                <c:pt idx="42">
                  <c:v>0.032441200324412</c:v>
                </c:pt>
                <c:pt idx="43">
                  <c:v>0.032441200324412</c:v>
                </c:pt>
                <c:pt idx="44">
                  <c:v>0.032441200324412</c:v>
                </c:pt>
                <c:pt idx="45">
                  <c:v>0.032441200324412</c:v>
                </c:pt>
                <c:pt idx="46">
                  <c:v>0.032441200324412</c:v>
                </c:pt>
                <c:pt idx="47">
                  <c:v>0.032441200324412</c:v>
                </c:pt>
                <c:pt idx="48">
                  <c:v>0.032441200324412</c:v>
                </c:pt>
                <c:pt idx="49">
                  <c:v>0.032441200324412</c:v>
                </c:pt>
                <c:pt idx="50">
                  <c:v>0.032441200324412</c:v>
                </c:pt>
                <c:pt idx="51">
                  <c:v>0.032441200324412</c:v>
                </c:pt>
                <c:pt idx="52">
                  <c:v>0.032441200324412</c:v>
                </c:pt>
                <c:pt idx="53">
                  <c:v>0.032441200324412</c:v>
                </c:pt>
                <c:pt idx="54">
                  <c:v>0.0340309681810447</c:v>
                </c:pt>
                <c:pt idx="55">
                  <c:v>0.0340309681810447</c:v>
                </c:pt>
                <c:pt idx="56">
                  <c:v>0.0340309681810447</c:v>
                </c:pt>
                <c:pt idx="57">
                  <c:v>0.0340309681810447</c:v>
                </c:pt>
                <c:pt idx="58">
                  <c:v>0.0340309681810447</c:v>
                </c:pt>
                <c:pt idx="59">
                  <c:v>0.0340309681810447</c:v>
                </c:pt>
                <c:pt idx="60">
                  <c:v>0.0340309681810447</c:v>
                </c:pt>
                <c:pt idx="61">
                  <c:v>0.0340309681810447</c:v>
                </c:pt>
                <c:pt idx="62">
                  <c:v>0.0340309681810447</c:v>
                </c:pt>
                <c:pt idx="63">
                  <c:v>0.0340309681810447</c:v>
                </c:pt>
                <c:pt idx="64">
                  <c:v>0.0340309681810447</c:v>
                </c:pt>
                <c:pt idx="65">
                  <c:v>0.0340309681810447</c:v>
                </c:pt>
                <c:pt idx="66">
                  <c:v>0.0340309681810447</c:v>
                </c:pt>
                <c:pt idx="67">
                  <c:v>0.0340309681810447</c:v>
                </c:pt>
                <c:pt idx="68">
                  <c:v>0.0340309681810447</c:v>
                </c:pt>
                <c:pt idx="69">
                  <c:v>0.0340309681810447</c:v>
                </c:pt>
                <c:pt idx="70">
                  <c:v>0.0340309681810447</c:v>
                </c:pt>
                <c:pt idx="71">
                  <c:v>0.0340309681810447</c:v>
                </c:pt>
                <c:pt idx="72">
                  <c:v>0.0340309681810447</c:v>
                </c:pt>
                <c:pt idx="73">
                  <c:v>0.0340309681810447</c:v>
                </c:pt>
                <c:pt idx="74">
                  <c:v>0.0390548720952939</c:v>
                </c:pt>
                <c:pt idx="75">
                  <c:v>0.0390548720952939</c:v>
                </c:pt>
                <c:pt idx="76">
                  <c:v>0.0390548720952939</c:v>
                </c:pt>
                <c:pt idx="77">
                  <c:v>0.0390548720952939</c:v>
                </c:pt>
                <c:pt idx="78">
                  <c:v>0.0390548720952939</c:v>
                </c:pt>
                <c:pt idx="79">
                  <c:v>0.0390548720952939</c:v>
                </c:pt>
                <c:pt idx="80">
                  <c:v>0.0390548720952939</c:v>
                </c:pt>
                <c:pt idx="81">
                  <c:v>0.0390548720952939</c:v>
                </c:pt>
                <c:pt idx="82">
                  <c:v>0.0390548720952939</c:v>
                </c:pt>
                <c:pt idx="83">
                  <c:v>0.0390548720952939</c:v>
                </c:pt>
                <c:pt idx="84">
                  <c:v>0.0420079815164881</c:v>
                </c:pt>
                <c:pt idx="85">
                  <c:v>0.0420079815164881</c:v>
                </c:pt>
                <c:pt idx="86">
                  <c:v>0.0420079815164881</c:v>
                </c:pt>
                <c:pt idx="87">
                  <c:v>0.0420079815164881</c:v>
                </c:pt>
                <c:pt idx="88">
                  <c:v>0.0420079815164881</c:v>
                </c:pt>
                <c:pt idx="89">
                  <c:v>0.0420079815164881</c:v>
                </c:pt>
                <c:pt idx="90">
                  <c:v>0.0420079815164881</c:v>
                </c:pt>
                <c:pt idx="91">
                  <c:v>0.0420079815164881</c:v>
                </c:pt>
                <c:pt idx="92">
                  <c:v>0.0420079815164881</c:v>
                </c:pt>
                <c:pt idx="93">
                  <c:v>0.0420079815164881</c:v>
                </c:pt>
                <c:pt idx="94">
                  <c:v>0.0420079815164881</c:v>
                </c:pt>
                <c:pt idx="95">
                  <c:v>0.0420079815164881</c:v>
                </c:pt>
                <c:pt idx="96">
                  <c:v>0.0420079815164881</c:v>
                </c:pt>
                <c:pt idx="97">
                  <c:v>0.0420079815164881</c:v>
                </c:pt>
                <c:pt idx="98">
                  <c:v>0.0420079815164881</c:v>
                </c:pt>
                <c:pt idx="99">
                  <c:v>0.0420079815164881</c:v>
                </c:pt>
                <c:pt idx="100">
                  <c:v>0.0420079815164881</c:v>
                </c:pt>
                <c:pt idx="101">
                  <c:v>0.0420079815164881</c:v>
                </c:pt>
                <c:pt idx="102">
                  <c:v>0.0420079815164881</c:v>
                </c:pt>
                <c:pt idx="103">
                  <c:v>0.0420079815164881</c:v>
                </c:pt>
                <c:pt idx="104">
                  <c:v>0.0420079815164881</c:v>
                </c:pt>
                <c:pt idx="105">
                  <c:v>0.0420079815164881</c:v>
                </c:pt>
                <c:pt idx="106">
                  <c:v>0.0420079815164881</c:v>
                </c:pt>
                <c:pt idx="107">
                  <c:v>0.0420079815164881</c:v>
                </c:pt>
                <c:pt idx="108">
                  <c:v>0.0420079815164881</c:v>
                </c:pt>
                <c:pt idx="109">
                  <c:v>0.0420079815164881</c:v>
                </c:pt>
                <c:pt idx="110">
                  <c:v>0.0420079815164881</c:v>
                </c:pt>
                <c:pt idx="111">
                  <c:v>0.0420079815164881</c:v>
                </c:pt>
                <c:pt idx="112">
                  <c:v>0.0420079815164881</c:v>
                </c:pt>
                <c:pt idx="113">
                  <c:v>0.0420079815164881</c:v>
                </c:pt>
                <c:pt idx="114">
                  <c:v>0.0420079815164881</c:v>
                </c:pt>
                <c:pt idx="115">
                  <c:v>0.0420079815164881</c:v>
                </c:pt>
                <c:pt idx="116">
                  <c:v>0.0478927203065134</c:v>
                </c:pt>
                <c:pt idx="117">
                  <c:v>0.0478927203065134</c:v>
                </c:pt>
                <c:pt idx="118">
                  <c:v>0.0478927203065134</c:v>
                </c:pt>
                <c:pt idx="119">
                  <c:v>0.0478927203065134</c:v>
                </c:pt>
                <c:pt idx="120">
                  <c:v>0.0478927203065134</c:v>
                </c:pt>
                <c:pt idx="121">
                  <c:v>0.0478927203065134</c:v>
                </c:pt>
                <c:pt idx="122">
                  <c:v>0.0478927203065134</c:v>
                </c:pt>
                <c:pt idx="123">
                  <c:v>0.0478927203065134</c:v>
                </c:pt>
                <c:pt idx="124">
                  <c:v>0.0478927203065134</c:v>
                </c:pt>
                <c:pt idx="125">
                  <c:v>0.0478927203065134</c:v>
                </c:pt>
                <c:pt idx="126">
                  <c:v>0.0478927203065134</c:v>
                </c:pt>
                <c:pt idx="127">
                  <c:v>0.0478927203065134</c:v>
                </c:pt>
                <c:pt idx="128">
                  <c:v>0.0478927203065134</c:v>
                </c:pt>
                <c:pt idx="129">
                  <c:v>0.0478927203065134</c:v>
                </c:pt>
                <c:pt idx="130">
                  <c:v>0.0478927203065134</c:v>
                </c:pt>
                <c:pt idx="131">
                  <c:v>0.0478927203065134</c:v>
                </c:pt>
                <c:pt idx="132">
                  <c:v>0.0478927203065134</c:v>
                </c:pt>
                <c:pt idx="133">
                  <c:v>0.0478927203065134</c:v>
                </c:pt>
                <c:pt idx="134">
                  <c:v>0.0478927203065134</c:v>
                </c:pt>
                <c:pt idx="135">
                  <c:v>0.0478927203065134</c:v>
                </c:pt>
                <c:pt idx="136">
                  <c:v>0.0478927203065134</c:v>
                </c:pt>
                <c:pt idx="137">
                  <c:v>0.0478927203065134</c:v>
                </c:pt>
                <c:pt idx="138">
                  <c:v>0.0478927203065134</c:v>
                </c:pt>
                <c:pt idx="139">
                  <c:v>0.0478927203065134</c:v>
                </c:pt>
                <c:pt idx="140">
                  <c:v>0.0566893424036281</c:v>
                </c:pt>
                <c:pt idx="141">
                  <c:v>0.0566893424036281</c:v>
                </c:pt>
                <c:pt idx="142">
                  <c:v>0.0566893424036281</c:v>
                </c:pt>
                <c:pt idx="143">
                  <c:v>0.0566893424036281</c:v>
                </c:pt>
                <c:pt idx="144">
                  <c:v>0.0566893424036281</c:v>
                </c:pt>
                <c:pt idx="145">
                  <c:v>0.0566893424036281</c:v>
                </c:pt>
                <c:pt idx="146">
                  <c:v>0.0566893424036281</c:v>
                </c:pt>
                <c:pt idx="147">
                  <c:v>0.0566893424036281</c:v>
                </c:pt>
                <c:pt idx="148">
                  <c:v>0.0566893424036281</c:v>
                </c:pt>
                <c:pt idx="149">
                  <c:v>0.0566893424036281</c:v>
                </c:pt>
                <c:pt idx="150">
                  <c:v>0.0566893424036281</c:v>
                </c:pt>
                <c:pt idx="151">
                  <c:v>0.0566893424036281</c:v>
                </c:pt>
                <c:pt idx="152">
                  <c:v>0.0566893424036281</c:v>
                </c:pt>
                <c:pt idx="153">
                  <c:v>0.0566893424036281</c:v>
                </c:pt>
                <c:pt idx="154">
                  <c:v>0.0566893424036281</c:v>
                </c:pt>
                <c:pt idx="155">
                  <c:v>0.0566893424036281</c:v>
                </c:pt>
                <c:pt idx="156">
                  <c:v>0.0566893424036281</c:v>
                </c:pt>
                <c:pt idx="157">
                  <c:v>0.0566893424036281</c:v>
                </c:pt>
                <c:pt idx="158">
                  <c:v>0.0566893424036281</c:v>
                </c:pt>
                <c:pt idx="159">
                  <c:v>0.0566893424036281</c:v>
                </c:pt>
                <c:pt idx="160">
                  <c:v>0.0566893424036281</c:v>
                </c:pt>
                <c:pt idx="161">
                  <c:v>0.0566893424036281</c:v>
                </c:pt>
                <c:pt idx="162">
                  <c:v>0.0566893424036281</c:v>
                </c:pt>
                <c:pt idx="163">
                  <c:v>0.0566893424036281</c:v>
                </c:pt>
                <c:pt idx="164">
                  <c:v>0.0566893424036281</c:v>
                </c:pt>
                <c:pt idx="165">
                  <c:v>0.0566893424036281</c:v>
                </c:pt>
                <c:pt idx="166">
                  <c:v>0.0566893424036281</c:v>
                </c:pt>
                <c:pt idx="167">
                  <c:v>0.0566893424036281</c:v>
                </c:pt>
                <c:pt idx="168">
                  <c:v>0.0566893424036281</c:v>
                </c:pt>
                <c:pt idx="169">
                  <c:v>0.0665335994677312</c:v>
                </c:pt>
                <c:pt idx="170">
                  <c:v>0.0665335994677312</c:v>
                </c:pt>
                <c:pt idx="171">
                  <c:v>0.0665335994677312</c:v>
                </c:pt>
                <c:pt idx="172">
                  <c:v>0.0665335994677312</c:v>
                </c:pt>
                <c:pt idx="173">
                  <c:v>0.0665335994677312</c:v>
                </c:pt>
                <c:pt idx="174">
                  <c:v>0.0665335994677312</c:v>
                </c:pt>
                <c:pt idx="175">
                  <c:v>0.0665335994677312</c:v>
                </c:pt>
                <c:pt idx="176">
                  <c:v>0.0665335994677312</c:v>
                </c:pt>
                <c:pt idx="177">
                  <c:v>0.0665335994677312</c:v>
                </c:pt>
                <c:pt idx="178">
                  <c:v>0.0665335994677312</c:v>
                </c:pt>
                <c:pt idx="179">
                  <c:v>0.0665335994677312</c:v>
                </c:pt>
                <c:pt idx="180">
                  <c:v>0.0665335994677312</c:v>
                </c:pt>
                <c:pt idx="181">
                  <c:v>0.0665335994677312</c:v>
                </c:pt>
                <c:pt idx="182">
                  <c:v>0.0665335994677312</c:v>
                </c:pt>
                <c:pt idx="183">
                  <c:v>0.0665335994677312</c:v>
                </c:pt>
                <c:pt idx="184">
                  <c:v>0.0665335994677312</c:v>
                </c:pt>
                <c:pt idx="185">
                  <c:v>0.0665335994677312</c:v>
                </c:pt>
                <c:pt idx="186">
                  <c:v>0.0665335994677312</c:v>
                </c:pt>
                <c:pt idx="187">
                  <c:v>0.0665335994677312</c:v>
                </c:pt>
                <c:pt idx="188">
                  <c:v>0.0665335994677312</c:v>
                </c:pt>
                <c:pt idx="189">
                  <c:v>0.0714540907466953</c:v>
                </c:pt>
                <c:pt idx="190">
                  <c:v>0.0714540907466953</c:v>
                </c:pt>
                <c:pt idx="191">
                  <c:v>0.0714540907466953</c:v>
                </c:pt>
                <c:pt idx="192">
                  <c:v>0.0714540907466953</c:v>
                </c:pt>
                <c:pt idx="193">
                  <c:v>0.0714540907466953</c:v>
                </c:pt>
                <c:pt idx="194">
                  <c:v>0.0714540907466953</c:v>
                </c:pt>
                <c:pt idx="195">
                  <c:v>0.0714540907466953</c:v>
                </c:pt>
                <c:pt idx="196">
                  <c:v>0.0714540907466953</c:v>
                </c:pt>
                <c:pt idx="197">
                  <c:v>0.0714540907466953</c:v>
                </c:pt>
                <c:pt idx="198">
                  <c:v>0.0714540907466953</c:v>
                </c:pt>
                <c:pt idx="199">
                  <c:v>0.0714540907466953</c:v>
                </c:pt>
                <c:pt idx="200">
                  <c:v>0.0714540907466953</c:v>
                </c:pt>
                <c:pt idx="201">
                  <c:v>0.0771604938271605</c:v>
                </c:pt>
                <c:pt idx="202">
                  <c:v>0.0771604938271605</c:v>
                </c:pt>
                <c:pt idx="203">
                  <c:v>0.0771604938271605</c:v>
                </c:pt>
                <c:pt idx="204">
                  <c:v>0.0771604938271605</c:v>
                </c:pt>
                <c:pt idx="205">
                  <c:v>0.0771604938271605</c:v>
                </c:pt>
                <c:pt idx="206">
                  <c:v>0.0771604938271605</c:v>
                </c:pt>
                <c:pt idx="207">
                  <c:v>0.0771604938271605</c:v>
                </c:pt>
                <c:pt idx="208">
                  <c:v>0.0864677907479464</c:v>
                </c:pt>
                <c:pt idx="209">
                  <c:v>0.0864677907479464</c:v>
                </c:pt>
                <c:pt idx="210">
                  <c:v>0.0864677907479464</c:v>
                </c:pt>
                <c:pt idx="211">
                  <c:v>0.0864677907479464</c:v>
                </c:pt>
                <c:pt idx="212">
                  <c:v>0.0864677907479464</c:v>
                </c:pt>
                <c:pt idx="213">
                  <c:v>0.0864677907479464</c:v>
                </c:pt>
                <c:pt idx="214">
                  <c:v>0.0864677907479464</c:v>
                </c:pt>
                <c:pt idx="215">
                  <c:v>0.0864677907479464</c:v>
                </c:pt>
                <c:pt idx="216">
                  <c:v>0.0864677907479464</c:v>
                </c:pt>
                <c:pt idx="217">
                  <c:v>0.0864677907479464</c:v>
                </c:pt>
                <c:pt idx="218">
                  <c:v>0.0864677907479464</c:v>
                </c:pt>
                <c:pt idx="219">
                  <c:v>0.0864677907479464</c:v>
                </c:pt>
                <c:pt idx="220">
                  <c:v>0.0864677907479464</c:v>
                </c:pt>
                <c:pt idx="221">
                  <c:v>0.0864677907479464</c:v>
                </c:pt>
                <c:pt idx="222">
                  <c:v>0.0864677907479464</c:v>
                </c:pt>
                <c:pt idx="223">
                  <c:v>0.0864677907479464</c:v>
                </c:pt>
                <c:pt idx="224">
                  <c:v>0.0864677907479464</c:v>
                </c:pt>
                <c:pt idx="225">
                  <c:v>0.0864677907479464</c:v>
                </c:pt>
                <c:pt idx="226">
                  <c:v>0.0864677907479464</c:v>
                </c:pt>
                <c:pt idx="227">
                  <c:v>0.0864677907479464</c:v>
                </c:pt>
                <c:pt idx="228">
                  <c:v>0.0864677907479464</c:v>
                </c:pt>
                <c:pt idx="229">
                  <c:v>0.0864677907479464</c:v>
                </c:pt>
                <c:pt idx="230">
                  <c:v>0.0929800092980009</c:v>
                </c:pt>
                <c:pt idx="231">
                  <c:v>0.0929800092980009</c:v>
                </c:pt>
                <c:pt idx="232">
                  <c:v>0.0929800092980009</c:v>
                </c:pt>
                <c:pt idx="233">
                  <c:v>0.0929800092980009</c:v>
                </c:pt>
                <c:pt idx="234">
                  <c:v>0.0929800092980009</c:v>
                </c:pt>
                <c:pt idx="235">
                  <c:v>0.0929800092980009</c:v>
                </c:pt>
                <c:pt idx="236">
                  <c:v>0.0929800092980009</c:v>
                </c:pt>
                <c:pt idx="237">
                  <c:v>0.0929800092980009</c:v>
                </c:pt>
                <c:pt idx="238">
                  <c:v>0.0929800092980009</c:v>
                </c:pt>
                <c:pt idx="239">
                  <c:v>0.0929800092980009</c:v>
                </c:pt>
                <c:pt idx="240">
                  <c:v>0.0929800092980009</c:v>
                </c:pt>
                <c:pt idx="241">
                  <c:v>0.0929800092980009</c:v>
                </c:pt>
                <c:pt idx="242">
                  <c:v>0.0929800092980009</c:v>
                </c:pt>
                <c:pt idx="243">
                  <c:v>0.106837606837607</c:v>
                </c:pt>
                <c:pt idx="244">
                  <c:v>0.106837606837607</c:v>
                </c:pt>
                <c:pt idx="245">
                  <c:v>0.106837606837607</c:v>
                </c:pt>
                <c:pt idx="246">
                  <c:v>0.106837606837607</c:v>
                </c:pt>
                <c:pt idx="247">
                  <c:v>0.106837606837607</c:v>
                </c:pt>
                <c:pt idx="248">
                  <c:v>0.106837606837607</c:v>
                </c:pt>
                <c:pt idx="249">
                  <c:v>0.106837606837607</c:v>
                </c:pt>
                <c:pt idx="250">
                  <c:v>0.106837606837607</c:v>
                </c:pt>
                <c:pt idx="251">
                  <c:v>0.106837606837607</c:v>
                </c:pt>
                <c:pt idx="252">
                  <c:v>0.106837606837607</c:v>
                </c:pt>
                <c:pt idx="253">
                  <c:v>0.106837606837607</c:v>
                </c:pt>
                <c:pt idx="254">
                  <c:v>0.106837606837607</c:v>
                </c:pt>
                <c:pt idx="255">
                  <c:v>0.106837606837607</c:v>
                </c:pt>
                <c:pt idx="256">
                  <c:v>0.106837606837607</c:v>
                </c:pt>
                <c:pt idx="257">
                  <c:v>0.106837606837607</c:v>
                </c:pt>
                <c:pt idx="258">
                  <c:v>0.106837606837607</c:v>
                </c:pt>
                <c:pt idx="259">
                  <c:v>0.106837606837607</c:v>
                </c:pt>
                <c:pt idx="260">
                  <c:v>0.106837606837607</c:v>
                </c:pt>
                <c:pt idx="261">
                  <c:v>0.106837606837607</c:v>
                </c:pt>
                <c:pt idx="262">
                  <c:v>0.106837606837607</c:v>
                </c:pt>
                <c:pt idx="263">
                  <c:v>0.106837606837607</c:v>
                </c:pt>
                <c:pt idx="264">
                  <c:v>0.120772946859903</c:v>
                </c:pt>
                <c:pt idx="265">
                  <c:v>0.120772946859903</c:v>
                </c:pt>
                <c:pt idx="266">
                  <c:v>0.120772946859903</c:v>
                </c:pt>
                <c:pt idx="267">
                  <c:v>0.120772946859903</c:v>
                </c:pt>
                <c:pt idx="268">
                  <c:v>0.120772946859903</c:v>
                </c:pt>
                <c:pt idx="269">
                  <c:v>0.120772946859903</c:v>
                </c:pt>
                <c:pt idx="270">
                  <c:v>0.120772946859903</c:v>
                </c:pt>
                <c:pt idx="271">
                  <c:v>0.122100122100122</c:v>
                </c:pt>
                <c:pt idx="272">
                  <c:v>0.122100122100122</c:v>
                </c:pt>
                <c:pt idx="273">
                  <c:v>0.122100122100122</c:v>
                </c:pt>
                <c:pt idx="274">
                  <c:v>0.122100122100122</c:v>
                </c:pt>
                <c:pt idx="275">
                  <c:v>0.122100122100122</c:v>
                </c:pt>
                <c:pt idx="276">
                  <c:v>0.122100122100122</c:v>
                </c:pt>
                <c:pt idx="277">
                  <c:v>0.122100122100122</c:v>
                </c:pt>
                <c:pt idx="278">
                  <c:v>0.122100122100122</c:v>
                </c:pt>
                <c:pt idx="279">
                  <c:v>0.136332651670075</c:v>
                </c:pt>
                <c:pt idx="280">
                  <c:v>0.136332651670075</c:v>
                </c:pt>
                <c:pt idx="281">
                  <c:v>0.136332651670075</c:v>
                </c:pt>
                <c:pt idx="282">
                  <c:v>0.136332651670075</c:v>
                </c:pt>
                <c:pt idx="283">
                  <c:v>0.136332651670075</c:v>
                </c:pt>
                <c:pt idx="284">
                  <c:v>0.136332651670075</c:v>
                </c:pt>
                <c:pt idx="285">
                  <c:v>0.136332651670075</c:v>
                </c:pt>
                <c:pt idx="286">
                  <c:v>0.136332651670075</c:v>
                </c:pt>
                <c:pt idx="287">
                  <c:v>0.136332651670075</c:v>
                </c:pt>
                <c:pt idx="288">
                  <c:v>0.136332651670075</c:v>
                </c:pt>
                <c:pt idx="289">
                  <c:v>0.136332651670075</c:v>
                </c:pt>
                <c:pt idx="290">
                  <c:v>0.136332651670075</c:v>
                </c:pt>
                <c:pt idx="291">
                  <c:v>0.136332651670075</c:v>
                </c:pt>
                <c:pt idx="292">
                  <c:v>0.136332651670075</c:v>
                </c:pt>
                <c:pt idx="293">
                  <c:v>0.136332651670075</c:v>
                </c:pt>
                <c:pt idx="294">
                  <c:v>0.136332651670075</c:v>
                </c:pt>
                <c:pt idx="295">
                  <c:v>0.136332651670075</c:v>
                </c:pt>
                <c:pt idx="296">
                  <c:v>0.136332651670075</c:v>
                </c:pt>
                <c:pt idx="297">
                  <c:v>0.136332651670075</c:v>
                </c:pt>
                <c:pt idx="298">
                  <c:v>0.136332651670075</c:v>
                </c:pt>
                <c:pt idx="299">
                  <c:v>0.136332651670075</c:v>
                </c:pt>
                <c:pt idx="300">
                  <c:v>0.136332651670075</c:v>
                </c:pt>
                <c:pt idx="301">
                  <c:v>0.136332651670075</c:v>
                </c:pt>
                <c:pt idx="302">
                  <c:v>0.136332651670075</c:v>
                </c:pt>
                <c:pt idx="303">
                  <c:v>0.136332651670075</c:v>
                </c:pt>
                <c:pt idx="304">
                  <c:v>0.15015015015015</c:v>
                </c:pt>
                <c:pt idx="305">
                  <c:v>0.15015015015015</c:v>
                </c:pt>
                <c:pt idx="306">
                  <c:v>0.15015015015015</c:v>
                </c:pt>
                <c:pt idx="307">
                  <c:v>0.15015015015015</c:v>
                </c:pt>
                <c:pt idx="308">
                  <c:v>0.15015015015015</c:v>
                </c:pt>
                <c:pt idx="309">
                  <c:v>0.15015015015015</c:v>
                </c:pt>
                <c:pt idx="310">
                  <c:v>0.15015015015015</c:v>
                </c:pt>
                <c:pt idx="311">
                  <c:v>0.15015015015015</c:v>
                </c:pt>
                <c:pt idx="312">
                  <c:v>0.15015015015015</c:v>
                </c:pt>
                <c:pt idx="313">
                  <c:v>0.15015015015015</c:v>
                </c:pt>
                <c:pt idx="314">
                  <c:v>0.15015015015015</c:v>
                </c:pt>
                <c:pt idx="315">
                  <c:v>0.15015015015015</c:v>
                </c:pt>
                <c:pt idx="316">
                  <c:v>0.15015015015015</c:v>
                </c:pt>
                <c:pt idx="317">
                  <c:v>0.15015015015015</c:v>
                </c:pt>
                <c:pt idx="318">
                  <c:v>0.15015015015015</c:v>
                </c:pt>
                <c:pt idx="319">
                  <c:v>0.15015015015015</c:v>
                </c:pt>
                <c:pt idx="320">
                  <c:v>0.15015015015015</c:v>
                </c:pt>
                <c:pt idx="321">
                  <c:v>0.15015015015015</c:v>
                </c:pt>
                <c:pt idx="322">
                  <c:v>0.15015015015015</c:v>
                </c:pt>
                <c:pt idx="323">
                  <c:v>0.15015015015015</c:v>
                </c:pt>
                <c:pt idx="324">
                  <c:v>0.15015015015015</c:v>
                </c:pt>
                <c:pt idx="325">
                  <c:v>0.15015015015015</c:v>
                </c:pt>
                <c:pt idx="326">
                  <c:v>0.15015015015015</c:v>
                </c:pt>
                <c:pt idx="327">
                  <c:v>0.15015015015015</c:v>
                </c:pt>
                <c:pt idx="328">
                  <c:v>0.15015015015015</c:v>
                </c:pt>
                <c:pt idx="329">
                  <c:v>0.182149362477231</c:v>
                </c:pt>
                <c:pt idx="330">
                  <c:v>0.182149362477231</c:v>
                </c:pt>
                <c:pt idx="331">
                  <c:v>0.182149362477231</c:v>
                </c:pt>
                <c:pt idx="332">
                  <c:v>0.182149362477231</c:v>
                </c:pt>
                <c:pt idx="333">
                  <c:v>0.182149362477231</c:v>
                </c:pt>
                <c:pt idx="334">
                  <c:v>0.182149362477231</c:v>
                </c:pt>
                <c:pt idx="335">
                  <c:v>0.182149362477231</c:v>
                </c:pt>
                <c:pt idx="336">
                  <c:v>0.182149362477231</c:v>
                </c:pt>
                <c:pt idx="337">
                  <c:v>0.182149362477231</c:v>
                </c:pt>
                <c:pt idx="338">
                  <c:v>0.182149362477231</c:v>
                </c:pt>
                <c:pt idx="339">
                  <c:v>0.182149362477231</c:v>
                </c:pt>
                <c:pt idx="340">
                  <c:v>0.182149362477231</c:v>
                </c:pt>
                <c:pt idx="341">
                  <c:v>0.182149362477231</c:v>
                </c:pt>
                <c:pt idx="342">
                  <c:v>0.182149362477231</c:v>
                </c:pt>
                <c:pt idx="343">
                  <c:v>0.182149362477231</c:v>
                </c:pt>
                <c:pt idx="344">
                  <c:v>0.182149362477231</c:v>
                </c:pt>
                <c:pt idx="345">
                  <c:v>0.182149362477231</c:v>
                </c:pt>
                <c:pt idx="346">
                  <c:v>0.182149362477231</c:v>
                </c:pt>
                <c:pt idx="347">
                  <c:v>0.182149362477231</c:v>
                </c:pt>
                <c:pt idx="348">
                  <c:v>0.182149362477231</c:v>
                </c:pt>
                <c:pt idx="349">
                  <c:v>0.182149362477231</c:v>
                </c:pt>
                <c:pt idx="350">
                  <c:v>0.182149362477231</c:v>
                </c:pt>
                <c:pt idx="351">
                  <c:v>0.182149362477231</c:v>
                </c:pt>
                <c:pt idx="352">
                  <c:v>0.182149362477231</c:v>
                </c:pt>
                <c:pt idx="353">
                  <c:v>0.182149362477231</c:v>
                </c:pt>
                <c:pt idx="354">
                  <c:v>0.233918128654971</c:v>
                </c:pt>
                <c:pt idx="355">
                  <c:v>0.233918128654971</c:v>
                </c:pt>
                <c:pt idx="356">
                  <c:v>0.233918128654971</c:v>
                </c:pt>
                <c:pt idx="357">
                  <c:v>0.233918128654971</c:v>
                </c:pt>
                <c:pt idx="358">
                  <c:v>0.233918128654971</c:v>
                </c:pt>
                <c:pt idx="359">
                  <c:v>0.233918128654971</c:v>
                </c:pt>
                <c:pt idx="360">
                  <c:v>0.233918128654971</c:v>
                </c:pt>
                <c:pt idx="361">
                  <c:v>0.233918128654971</c:v>
                </c:pt>
                <c:pt idx="362">
                  <c:v>0.233918128654971</c:v>
                </c:pt>
                <c:pt idx="363">
                  <c:v>0.233918128654971</c:v>
                </c:pt>
                <c:pt idx="364">
                  <c:v>0.233918128654971</c:v>
                </c:pt>
                <c:pt idx="365">
                  <c:v>0.233918128654971</c:v>
                </c:pt>
                <c:pt idx="366">
                  <c:v>0.233918128654971</c:v>
                </c:pt>
                <c:pt idx="367">
                  <c:v>0.233918128654971</c:v>
                </c:pt>
                <c:pt idx="368">
                  <c:v>0.233918128654971</c:v>
                </c:pt>
                <c:pt idx="369">
                  <c:v>0.233918128654971</c:v>
                </c:pt>
                <c:pt idx="370">
                  <c:v>0.233918128654971</c:v>
                </c:pt>
                <c:pt idx="371">
                  <c:v>0.233918128654971</c:v>
                </c:pt>
                <c:pt idx="372">
                  <c:v>0.233918128654971</c:v>
                </c:pt>
                <c:pt idx="373">
                  <c:v>0.233918128654971</c:v>
                </c:pt>
                <c:pt idx="374">
                  <c:v>0.233918128654971</c:v>
                </c:pt>
                <c:pt idx="375">
                  <c:v>0.233918128654971</c:v>
                </c:pt>
                <c:pt idx="376">
                  <c:v>0.233918128654971</c:v>
                </c:pt>
                <c:pt idx="377">
                  <c:v>0.233918128654971</c:v>
                </c:pt>
                <c:pt idx="378">
                  <c:v>0.233918128654971</c:v>
                </c:pt>
                <c:pt idx="379">
                  <c:v>0.233918128654971</c:v>
                </c:pt>
                <c:pt idx="380">
                  <c:v>0.233918128654971</c:v>
                </c:pt>
                <c:pt idx="381">
                  <c:v>0.233918128654971</c:v>
                </c:pt>
                <c:pt idx="382">
                  <c:v>0.233918128654971</c:v>
                </c:pt>
                <c:pt idx="383">
                  <c:v>0.233918128654971</c:v>
                </c:pt>
                <c:pt idx="384">
                  <c:v>0.233918128654971</c:v>
                </c:pt>
                <c:pt idx="385">
                  <c:v>0.233918128654971</c:v>
                </c:pt>
                <c:pt idx="386">
                  <c:v>0.233918128654971</c:v>
                </c:pt>
                <c:pt idx="387">
                  <c:v>0.246913580246914</c:v>
                </c:pt>
                <c:pt idx="388">
                  <c:v>0.246913580246914</c:v>
                </c:pt>
                <c:pt idx="389">
                  <c:v>0.246913580246914</c:v>
                </c:pt>
                <c:pt idx="390">
                  <c:v>0.246913580246914</c:v>
                </c:pt>
                <c:pt idx="391">
                  <c:v>0.246913580246914</c:v>
                </c:pt>
                <c:pt idx="392">
                  <c:v>0.246913580246914</c:v>
                </c:pt>
                <c:pt idx="393">
                  <c:v>0.246913580246914</c:v>
                </c:pt>
                <c:pt idx="394">
                  <c:v>0.246913580246914</c:v>
                </c:pt>
                <c:pt idx="395">
                  <c:v>0.246913580246914</c:v>
                </c:pt>
                <c:pt idx="396">
                  <c:v>0.246913580246914</c:v>
                </c:pt>
                <c:pt idx="397">
                  <c:v>0.246913580246914</c:v>
                </c:pt>
                <c:pt idx="398">
                  <c:v>0.246913580246914</c:v>
                </c:pt>
                <c:pt idx="399">
                  <c:v>0.246913580246914</c:v>
                </c:pt>
                <c:pt idx="400">
                  <c:v>0.233918128654971</c:v>
                </c:pt>
                <c:pt idx="401">
                  <c:v>0.233918128654971</c:v>
                </c:pt>
                <c:pt idx="402">
                  <c:v>0.233918128654971</c:v>
                </c:pt>
                <c:pt idx="403">
                  <c:v>0.233918128654971</c:v>
                </c:pt>
                <c:pt idx="404">
                  <c:v>0.233918128654971</c:v>
                </c:pt>
                <c:pt idx="405">
                  <c:v>0.233918128654971</c:v>
                </c:pt>
                <c:pt idx="406">
                  <c:v>0.233918128654971</c:v>
                </c:pt>
                <c:pt idx="407">
                  <c:v>0.233918128654971</c:v>
                </c:pt>
                <c:pt idx="408">
                  <c:v>0.233918128654971</c:v>
                </c:pt>
                <c:pt idx="409">
                  <c:v>0.233918128654971</c:v>
                </c:pt>
                <c:pt idx="410">
                  <c:v>0.233918128654971</c:v>
                </c:pt>
                <c:pt idx="411">
                  <c:v>0.233918128654971</c:v>
                </c:pt>
                <c:pt idx="412">
                  <c:v>0.233918128654971</c:v>
                </c:pt>
                <c:pt idx="413">
                  <c:v>0.233918128654971</c:v>
                </c:pt>
                <c:pt idx="414">
                  <c:v>0.233918128654971</c:v>
                </c:pt>
                <c:pt idx="415">
                  <c:v>0.233918128654971</c:v>
                </c:pt>
                <c:pt idx="416">
                  <c:v>0.233918128654971</c:v>
                </c:pt>
                <c:pt idx="417">
                  <c:v>0.233918128654971</c:v>
                </c:pt>
                <c:pt idx="418">
                  <c:v>0.233918128654971</c:v>
                </c:pt>
                <c:pt idx="419">
                  <c:v>0.241152709953578</c:v>
                </c:pt>
                <c:pt idx="420">
                  <c:v>0.288787813154285</c:v>
                </c:pt>
                <c:pt idx="421">
                  <c:v>0.449842555105713</c:v>
                </c:pt>
                <c:pt idx="422">
                  <c:v>0.487329434697856</c:v>
                </c:pt>
                <c:pt idx="423">
                  <c:v>3.898635477582846</c:v>
                </c:pt>
                <c:pt idx="424">
                  <c:v>13.36675020885547</c:v>
                </c:pt>
                <c:pt idx="425">
                  <c:v>0.233918128654971</c:v>
                </c:pt>
                <c:pt idx="426">
                  <c:v>0.233918128654971</c:v>
                </c:pt>
                <c:pt idx="427">
                  <c:v>0.233918128654971</c:v>
                </c:pt>
                <c:pt idx="428">
                  <c:v>0.233918128654971</c:v>
                </c:pt>
                <c:pt idx="429">
                  <c:v>0.233918128654971</c:v>
                </c:pt>
                <c:pt idx="430">
                  <c:v>0.233918128654971</c:v>
                </c:pt>
                <c:pt idx="431">
                  <c:v>0.233918128654971</c:v>
                </c:pt>
                <c:pt idx="432">
                  <c:v>0.222222222222222</c:v>
                </c:pt>
                <c:pt idx="433">
                  <c:v>0.222222222222222</c:v>
                </c:pt>
                <c:pt idx="434">
                  <c:v>0.222222222222222</c:v>
                </c:pt>
                <c:pt idx="435">
                  <c:v>0.222222222222222</c:v>
                </c:pt>
                <c:pt idx="436">
                  <c:v>0.222222222222222</c:v>
                </c:pt>
                <c:pt idx="437">
                  <c:v>0.222222222222222</c:v>
                </c:pt>
                <c:pt idx="438">
                  <c:v>0.222222222222222</c:v>
                </c:pt>
                <c:pt idx="439">
                  <c:v>0.222222222222222</c:v>
                </c:pt>
                <c:pt idx="440">
                  <c:v>0.222222222222222</c:v>
                </c:pt>
                <c:pt idx="441">
                  <c:v>0.222222222222222</c:v>
                </c:pt>
                <c:pt idx="442">
                  <c:v>0.222222222222222</c:v>
                </c:pt>
                <c:pt idx="443">
                  <c:v>0.222222222222222</c:v>
                </c:pt>
                <c:pt idx="444">
                  <c:v>0.222222222222222</c:v>
                </c:pt>
                <c:pt idx="445">
                  <c:v>0.222222222222222</c:v>
                </c:pt>
                <c:pt idx="446">
                  <c:v>0.222222222222222</c:v>
                </c:pt>
                <c:pt idx="447">
                  <c:v>0.222222222222222</c:v>
                </c:pt>
                <c:pt idx="448">
                  <c:v>0.222222222222222</c:v>
                </c:pt>
                <c:pt idx="449">
                  <c:v>0.222222222222222</c:v>
                </c:pt>
                <c:pt idx="450">
                  <c:v>0.222222222222222</c:v>
                </c:pt>
                <c:pt idx="451">
                  <c:v>0.222222222222222</c:v>
                </c:pt>
                <c:pt idx="452">
                  <c:v>0.222222222222222</c:v>
                </c:pt>
                <c:pt idx="453">
                  <c:v>0.222222222222222</c:v>
                </c:pt>
                <c:pt idx="454">
                  <c:v>0.222222222222222</c:v>
                </c:pt>
                <c:pt idx="455">
                  <c:v>0.222222222222222</c:v>
                </c:pt>
                <c:pt idx="456">
                  <c:v>0.222222222222222</c:v>
                </c:pt>
                <c:pt idx="457">
                  <c:v>0.222222222222222</c:v>
                </c:pt>
                <c:pt idx="458">
                  <c:v>0.222222222222222</c:v>
                </c:pt>
                <c:pt idx="459">
                  <c:v>0.222222222222222</c:v>
                </c:pt>
                <c:pt idx="460">
                  <c:v>0.222222222222222</c:v>
                </c:pt>
                <c:pt idx="461">
                  <c:v>0.222222222222222</c:v>
                </c:pt>
                <c:pt idx="462">
                  <c:v>0.222222222222222</c:v>
                </c:pt>
                <c:pt idx="463">
                  <c:v>0.222222222222222</c:v>
                </c:pt>
                <c:pt idx="464">
                  <c:v>0.222222222222222</c:v>
                </c:pt>
                <c:pt idx="465">
                  <c:v>0.222222222222222</c:v>
                </c:pt>
                <c:pt idx="466">
                  <c:v>0.222222222222222</c:v>
                </c:pt>
                <c:pt idx="467">
                  <c:v>0.222222222222222</c:v>
                </c:pt>
                <c:pt idx="468">
                  <c:v>0.222222222222222</c:v>
                </c:pt>
                <c:pt idx="469">
                  <c:v>0.222222222222222</c:v>
                </c:pt>
                <c:pt idx="470">
                  <c:v>0.222222222222222</c:v>
                </c:pt>
                <c:pt idx="471">
                  <c:v>0.222222222222222</c:v>
                </c:pt>
                <c:pt idx="472">
                  <c:v>0.222222222222222</c:v>
                </c:pt>
                <c:pt idx="473">
                  <c:v>0.222222222222222</c:v>
                </c:pt>
                <c:pt idx="474">
                  <c:v>0.222222222222222</c:v>
                </c:pt>
                <c:pt idx="475">
                  <c:v>0.222222222222222</c:v>
                </c:pt>
                <c:pt idx="476">
                  <c:v>0.222222222222222</c:v>
                </c:pt>
                <c:pt idx="477">
                  <c:v>0.222222222222222</c:v>
                </c:pt>
                <c:pt idx="478">
                  <c:v>0.222222222222222</c:v>
                </c:pt>
                <c:pt idx="479">
                  <c:v>0.222222222222222</c:v>
                </c:pt>
                <c:pt idx="480">
                  <c:v>0.222222222222222</c:v>
                </c:pt>
                <c:pt idx="481">
                  <c:v>0.222222222222222</c:v>
                </c:pt>
                <c:pt idx="482">
                  <c:v>0.222222222222222</c:v>
                </c:pt>
                <c:pt idx="483">
                  <c:v>0.222222222222222</c:v>
                </c:pt>
                <c:pt idx="484">
                  <c:v>0.222222222222222</c:v>
                </c:pt>
                <c:pt idx="485">
                  <c:v>0.222222222222222</c:v>
                </c:pt>
                <c:pt idx="486">
                  <c:v>0.222222222222222</c:v>
                </c:pt>
                <c:pt idx="487">
                  <c:v>0.222222222222222</c:v>
                </c:pt>
                <c:pt idx="488">
                  <c:v>0.222222222222222</c:v>
                </c:pt>
                <c:pt idx="489">
                  <c:v>0.222222222222222</c:v>
                </c:pt>
                <c:pt idx="490">
                  <c:v>0.222222222222222</c:v>
                </c:pt>
                <c:pt idx="491">
                  <c:v>0.222222222222222</c:v>
                </c:pt>
                <c:pt idx="492">
                  <c:v>0.222222222222222</c:v>
                </c:pt>
                <c:pt idx="493">
                  <c:v>0.222222222222222</c:v>
                </c:pt>
                <c:pt idx="494">
                  <c:v>0.222222222222222</c:v>
                </c:pt>
                <c:pt idx="495">
                  <c:v>0.222222222222222</c:v>
                </c:pt>
                <c:pt idx="496">
                  <c:v>0.222222222222222</c:v>
                </c:pt>
                <c:pt idx="497">
                  <c:v>0.222222222222222</c:v>
                </c:pt>
                <c:pt idx="498">
                  <c:v>0.222222222222222</c:v>
                </c:pt>
                <c:pt idx="499">
                  <c:v>0.222222222222222</c:v>
                </c:pt>
                <c:pt idx="500">
                  <c:v>0.222222222222222</c:v>
                </c:pt>
                <c:pt idx="501">
                  <c:v>0.222222222222222</c:v>
                </c:pt>
                <c:pt idx="502">
                  <c:v>0.222222222222222</c:v>
                </c:pt>
                <c:pt idx="503">
                  <c:v>0.222222222222222</c:v>
                </c:pt>
                <c:pt idx="504">
                  <c:v>0.222222222222222</c:v>
                </c:pt>
                <c:pt idx="505">
                  <c:v>0.222222222222222</c:v>
                </c:pt>
                <c:pt idx="506">
                  <c:v>0.222222222222222</c:v>
                </c:pt>
                <c:pt idx="507">
                  <c:v>0.222222222222222</c:v>
                </c:pt>
                <c:pt idx="508">
                  <c:v>0.222222222222222</c:v>
                </c:pt>
                <c:pt idx="509">
                  <c:v>0.222222222222222</c:v>
                </c:pt>
                <c:pt idx="510">
                  <c:v>0.222222222222222</c:v>
                </c:pt>
                <c:pt idx="511">
                  <c:v>0.222222222222222</c:v>
                </c:pt>
                <c:pt idx="512">
                  <c:v>0.222222222222222</c:v>
                </c:pt>
                <c:pt idx="513">
                  <c:v>0.222222222222222</c:v>
                </c:pt>
                <c:pt idx="514">
                  <c:v>0.222222222222222</c:v>
                </c:pt>
                <c:pt idx="515">
                  <c:v>0.222222222222222</c:v>
                </c:pt>
                <c:pt idx="516">
                  <c:v>0.222222222222222</c:v>
                </c:pt>
                <c:pt idx="517">
                  <c:v>0.222222222222222</c:v>
                </c:pt>
                <c:pt idx="518">
                  <c:v>0.222222222222222</c:v>
                </c:pt>
                <c:pt idx="519">
                  <c:v>0.222222222222222</c:v>
                </c:pt>
                <c:pt idx="520">
                  <c:v>0.222222222222222</c:v>
                </c:pt>
                <c:pt idx="521">
                  <c:v>0.222222222222222</c:v>
                </c:pt>
                <c:pt idx="522">
                  <c:v>0.222222222222222</c:v>
                </c:pt>
                <c:pt idx="523">
                  <c:v>0.222222222222222</c:v>
                </c:pt>
                <c:pt idx="524">
                  <c:v>0.222222222222222</c:v>
                </c:pt>
                <c:pt idx="525">
                  <c:v>0.222222222222222</c:v>
                </c:pt>
                <c:pt idx="526">
                  <c:v>0.222222222222222</c:v>
                </c:pt>
                <c:pt idx="527">
                  <c:v>0.222222222222222</c:v>
                </c:pt>
                <c:pt idx="528">
                  <c:v>0.222222222222222</c:v>
                </c:pt>
                <c:pt idx="529">
                  <c:v>0.222222222222222</c:v>
                </c:pt>
                <c:pt idx="530">
                  <c:v>0.222222222222222</c:v>
                </c:pt>
                <c:pt idx="531">
                  <c:v>0.222222222222222</c:v>
                </c:pt>
                <c:pt idx="532">
                  <c:v>0.222222222222222</c:v>
                </c:pt>
                <c:pt idx="533">
                  <c:v>0.222222222222222</c:v>
                </c:pt>
                <c:pt idx="534">
                  <c:v>0.222222222222222</c:v>
                </c:pt>
                <c:pt idx="535">
                  <c:v>0.222222222222222</c:v>
                </c:pt>
                <c:pt idx="536">
                  <c:v>0.222222222222222</c:v>
                </c:pt>
                <c:pt idx="537">
                  <c:v>0.222222222222222</c:v>
                </c:pt>
                <c:pt idx="538">
                  <c:v>0.222222222222222</c:v>
                </c:pt>
                <c:pt idx="539">
                  <c:v>0.222222222222222</c:v>
                </c:pt>
                <c:pt idx="540">
                  <c:v>0.222222222222222</c:v>
                </c:pt>
                <c:pt idx="541">
                  <c:v>0.222222222222222</c:v>
                </c:pt>
                <c:pt idx="542">
                  <c:v>0.222222222222222</c:v>
                </c:pt>
                <c:pt idx="543">
                  <c:v>0.222222222222222</c:v>
                </c:pt>
                <c:pt idx="544">
                  <c:v>0.222222222222222</c:v>
                </c:pt>
                <c:pt idx="545">
                  <c:v>0.222222222222222</c:v>
                </c:pt>
                <c:pt idx="546">
                  <c:v>0.222222222222222</c:v>
                </c:pt>
                <c:pt idx="547">
                  <c:v>0.233333333333333</c:v>
                </c:pt>
                <c:pt idx="548">
                  <c:v>0.5</c:v>
                </c:pt>
                <c:pt idx="549">
                  <c:v>0.675555555555555</c:v>
                </c:pt>
                <c:pt idx="550">
                  <c:v>0.522222222222222</c:v>
                </c:pt>
                <c:pt idx="551">
                  <c:v>0.64</c:v>
                </c:pt>
                <c:pt idx="552">
                  <c:v>0.92</c:v>
                </c:pt>
                <c:pt idx="553">
                  <c:v>0.793333333333333</c:v>
                </c:pt>
                <c:pt idx="554">
                  <c:v>1.142222222222222</c:v>
                </c:pt>
                <c:pt idx="555">
                  <c:v>1.08</c:v>
                </c:pt>
                <c:pt idx="556">
                  <c:v>1.094444444444444</c:v>
                </c:pt>
                <c:pt idx="557">
                  <c:v>1.094444444444444</c:v>
                </c:pt>
                <c:pt idx="558">
                  <c:v>1.094444444444444</c:v>
                </c:pt>
                <c:pt idx="559">
                  <c:v>1.094444444444444</c:v>
                </c:pt>
                <c:pt idx="560">
                  <c:v>1.094444444444444</c:v>
                </c:pt>
                <c:pt idx="561">
                  <c:v>1.094444444444444</c:v>
                </c:pt>
                <c:pt idx="562">
                  <c:v>1.094444444444444</c:v>
                </c:pt>
                <c:pt idx="563">
                  <c:v>1.094444444444444</c:v>
                </c:pt>
                <c:pt idx="564">
                  <c:v>1.094444444444444</c:v>
                </c:pt>
                <c:pt idx="565">
                  <c:v>1.555555555555555</c:v>
                </c:pt>
                <c:pt idx="566">
                  <c:v>2.115555555555555</c:v>
                </c:pt>
                <c:pt idx="567">
                  <c:v>2.722222222222221</c:v>
                </c:pt>
                <c:pt idx="568">
                  <c:v>3.05111111111111</c:v>
                </c:pt>
                <c:pt idx="569">
                  <c:v>15.65555555555555</c:v>
                </c:pt>
                <c:pt idx="570">
                  <c:v>29.46666666666666</c:v>
                </c:pt>
                <c:pt idx="571">
                  <c:v>33.67777777777776</c:v>
                </c:pt>
                <c:pt idx="572">
                  <c:v>41.23333333333331</c:v>
                </c:pt>
                <c:pt idx="573">
                  <c:v>45.64444444444442</c:v>
                </c:pt>
                <c:pt idx="574">
                  <c:v>59.72222222222217</c:v>
                </c:pt>
              </c:numCache>
            </c:numRef>
          </c:val>
        </c:ser>
        <c:ser>
          <c:idx val="2"/>
          <c:order val="1"/>
          <c:tx>
            <c:v>Price of wheat (1 setier) in livres/francs ; basis silver 1372</c:v>
          </c:tx>
          <c:spPr>
            <a:ln w="31750">
              <a:solidFill>
                <a:prstClr val="black"/>
              </a:solidFill>
              <a:prstDash val="sysDot"/>
            </a:ln>
          </c:spPr>
          <c:marker>
            <c:symbol val="none"/>
          </c:marker>
          <c:cat>
            <c:numRef>
              <c:f>data!$A$4:$A$578</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data!$D$4:$D$578</c:f>
              <c:numCache>
                <c:formatCode>0.00</c:formatCode>
                <c:ptCount val="575"/>
                <c:pt idx="0">
                  <c:v>0.0249687890137328</c:v>
                </c:pt>
                <c:pt idx="1">
                  <c:v>0.0249687890137328</c:v>
                </c:pt>
                <c:pt idx="2">
                  <c:v>0.0249687890137328</c:v>
                </c:pt>
                <c:pt idx="3">
                  <c:v>0.199750312109863</c:v>
                </c:pt>
                <c:pt idx="4">
                  <c:v>0.0561797752808989</c:v>
                </c:pt>
                <c:pt idx="5">
                  <c:v>0.0561797752808989</c:v>
                </c:pt>
                <c:pt idx="6">
                  <c:v>0.0561797752808989</c:v>
                </c:pt>
                <c:pt idx="7">
                  <c:v>0.0561797752808989</c:v>
                </c:pt>
                <c:pt idx="8">
                  <c:v>0.0561797752808989</c:v>
                </c:pt>
                <c:pt idx="9">
                  <c:v>0.0561797752808989</c:v>
                </c:pt>
                <c:pt idx="10">
                  <c:v>0.0124843945068664</c:v>
                </c:pt>
                <c:pt idx="11">
                  <c:v>0.00936329588014981</c:v>
                </c:pt>
                <c:pt idx="12">
                  <c:v>0.0249687890137328</c:v>
                </c:pt>
                <c:pt idx="13">
                  <c:v>0.0249687890137328</c:v>
                </c:pt>
                <c:pt idx="14">
                  <c:v>0.0249687890137328</c:v>
                </c:pt>
                <c:pt idx="15">
                  <c:v>0.031210986267166</c:v>
                </c:pt>
                <c:pt idx="16">
                  <c:v>0.031210986267166</c:v>
                </c:pt>
                <c:pt idx="17">
                  <c:v>0.031210986267166</c:v>
                </c:pt>
                <c:pt idx="18">
                  <c:v>0.031210986267166</c:v>
                </c:pt>
                <c:pt idx="19">
                  <c:v>0.0249687890137328</c:v>
                </c:pt>
                <c:pt idx="20">
                  <c:v>0.0249687890137328</c:v>
                </c:pt>
                <c:pt idx="21">
                  <c:v>0.0249687890137328</c:v>
                </c:pt>
                <c:pt idx="22">
                  <c:v>0.0249687890137328</c:v>
                </c:pt>
                <c:pt idx="23">
                  <c:v>0.0249687890137328</c:v>
                </c:pt>
                <c:pt idx="24">
                  <c:v>0.00699126092384519</c:v>
                </c:pt>
                <c:pt idx="25">
                  <c:v>0.00699126092384519</c:v>
                </c:pt>
                <c:pt idx="26">
                  <c:v>0.00624219725343321</c:v>
                </c:pt>
                <c:pt idx="27">
                  <c:v>0.00624219725343321</c:v>
                </c:pt>
                <c:pt idx="28">
                  <c:v>0.00624219725343321</c:v>
                </c:pt>
                <c:pt idx="29">
                  <c:v>0.00624219725343321</c:v>
                </c:pt>
                <c:pt idx="30">
                  <c:v>0.00998751560549313</c:v>
                </c:pt>
                <c:pt idx="31">
                  <c:v>0.00998751560549313</c:v>
                </c:pt>
                <c:pt idx="32">
                  <c:v>0.0249687890137328</c:v>
                </c:pt>
                <c:pt idx="33">
                  <c:v>0.031210986267166</c:v>
                </c:pt>
                <c:pt idx="34">
                  <c:v>0.0162297128589263</c:v>
                </c:pt>
                <c:pt idx="35">
                  <c:v>0.0124843945068664</c:v>
                </c:pt>
                <c:pt idx="36">
                  <c:v>0.0124843945068664</c:v>
                </c:pt>
                <c:pt idx="37">
                  <c:v>0.00936329588014981</c:v>
                </c:pt>
                <c:pt idx="38">
                  <c:v>0.00936329588014981</c:v>
                </c:pt>
                <c:pt idx="39">
                  <c:v>0.00936329588014981</c:v>
                </c:pt>
                <c:pt idx="40">
                  <c:v>0.0343320848938826</c:v>
                </c:pt>
                <c:pt idx="41">
                  <c:v>0.0343320848938826</c:v>
                </c:pt>
                <c:pt idx="42">
                  <c:v>0.0343320848938826</c:v>
                </c:pt>
                <c:pt idx="43">
                  <c:v>0.00936329588014981</c:v>
                </c:pt>
                <c:pt idx="44">
                  <c:v>0.0249687890137328</c:v>
                </c:pt>
                <c:pt idx="45">
                  <c:v>0.0280898876404494</c:v>
                </c:pt>
                <c:pt idx="46">
                  <c:v>0.0280898876404494</c:v>
                </c:pt>
                <c:pt idx="47">
                  <c:v>0.031210986267166</c:v>
                </c:pt>
                <c:pt idx="48">
                  <c:v>0.0561797752808989</c:v>
                </c:pt>
                <c:pt idx="49">
                  <c:v>0.124843945068664</c:v>
                </c:pt>
                <c:pt idx="50">
                  <c:v>0.124843945068664</c:v>
                </c:pt>
                <c:pt idx="51">
                  <c:v>0.124843945068664</c:v>
                </c:pt>
                <c:pt idx="52">
                  <c:v>0.124843945068664</c:v>
                </c:pt>
                <c:pt idx="53">
                  <c:v>0.124843945068664</c:v>
                </c:pt>
                <c:pt idx="54">
                  <c:v>0.0686641697877653</c:v>
                </c:pt>
                <c:pt idx="55">
                  <c:v>0.0686641697877653</c:v>
                </c:pt>
                <c:pt idx="56">
                  <c:v>0.0686641697877653</c:v>
                </c:pt>
                <c:pt idx="57">
                  <c:v>0.0112359550561798</c:v>
                </c:pt>
                <c:pt idx="58">
                  <c:v>0.0112359550561798</c:v>
                </c:pt>
                <c:pt idx="59">
                  <c:v>0.0749063670411985</c:v>
                </c:pt>
                <c:pt idx="60">
                  <c:v>0.0749063670411985</c:v>
                </c:pt>
                <c:pt idx="61">
                  <c:v>0.112359550561798</c:v>
                </c:pt>
                <c:pt idx="62">
                  <c:v>0.0171785268414482</c:v>
                </c:pt>
                <c:pt idx="63">
                  <c:v>0.0237985018726592</c:v>
                </c:pt>
                <c:pt idx="64">
                  <c:v>0.00866117353308365</c:v>
                </c:pt>
                <c:pt idx="65">
                  <c:v>0.0100124843945069</c:v>
                </c:pt>
                <c:pt idx="66">
                  <c:v>0.0171660424469413</c:v>
                </c:pt>
                <c:pt idx="67">
                  <c:v>0.0324438202247191</c:v>
                </c:pt>
                <c:pt idx="68">
                  <c:v>0.0245865168539326</c:v>
                </c:pt>
                <c:pt idx="69">
                  <c:v>0.0245865168539326</c:v>
                </c:pt>
                <c:pt idx="70">
                  <c:v>0.0214481897627965</c:v>
                </c:pt>
                <c:pt idx="71">
                  <c:v>0.0214481897627965</c:v>
                </c:pt>
                <c:pt idx="72">
                  <c:v>0.0235955056179775</c:v>
                </c:pt>
                <c:pt idx="73">
                  <c:v>0.0124843945068664</c:v>
                </c:pt>
                <c:pt idx="74">
                  <c:v>0.0124843945068664</c:v>
                </c:pt>
                <c:pt idx="75">
                  <c:v>0.0104868913857678</c:v>
                </c:pt>
                <c:pt idx="76">
                  <c:v>0.00858926342072409</c:v>
                </c:pt>
                <c:pt idx="77">
                  <c:v>0.0166541822721598</c:v>
                </c:pt>
                <c:pt idx="78">
                  <c:v>0.0166541822721598</c:v>
                </c:pt>
                <c:pt idx="79">
                  <c:v>0.0166541822721598</c:v>
                </c:pt>
                <c:pt idx="80">
                  <c:v>0.0166541822721598</c:v>
                </c:pt>
                <c:pt idx="81">
                  <c:v>0.0166541822721598</c:v>
                </c:pt>
                <c:pt idx="82">
                  <c:v>0.0166541822721598</c:v>
                </c:pt>
                <c:pt idx="83">
                  <c:v>0.0166541822721598</c:v>
                </c:pt>
                <c:pt idx="84">
                  <c:v>0.0166541822721598</c:v>
                </c:pt>
                <c:pt idx="85">
                  <c:v>0.0166541822721598</c:v>
                </c:pt>
                <c:pt idx="86">
                  <c:v>0.0166541822721598</c:v>
                </c:pt>
                <c:pt idx="87">
                  <c:v>0.0166541822721598</c:v>
                </c:pt>
                <c:pt idx="88">
                  <c:v>0.0166541822721598</c:v>
                </c:pt>
                <c:pt idx="89">
                  <c:v>0.0166541822721598</c:v>
                </c:pt>
                <c:pt idx="90">
                  <c:v>0.0104868913857678</c:v>
                </c:pt>
                <c:pt idx="91">
                  <c:v>0.0104868913857678</c:v>
                </c:pt>
                <c:pt idx="92">
                  <c:v>0.0104868913857678</c:v>
                </c:pt>
                <c:pt idx="93">
                  <c:v>0.0104868913857678</c:v>
                </c:pt>
                <c:pt idx="94">
                  <c:v>0.0104868913857678</c:v>
                </c:pt>
                <c:pt idx="95">
                  <c:v>0.0235955056179775</c:v>
                </c:pt>
                <c:pt idx="96">
                  <c:v>0.0235955056179775</c:v>
                </c:pt>
                <c:pt idx="97">
                  <c:v>0.0240282979608822</c:v>
                </c:pt>
                <c:pt idx="98">
                  <c:v>0.0225521669341894</c:v>
                </c:pt>
                <c:pt idx="99">
                  <c:v>0.0225521669341894</c:v>
                </c:pt>
                <c:pt idx="100">
                  <c:v>0.0225521669341894</c:v>
                </c:pt>
                <c:pt idx="101">
                  <c:v>0.0225521669341894</c:v>
                </c:pt>
                <c:pt idx="102">
                  <c:v>0.0225521669341894</c:v>
                </c:pt>
                <c:pt idx="103">
                  <c:v>0.0225521669341894</c:v>
                </c:pt>
                <c:pt idx="104">
                  <c:v>0.0225521669341894</c:v>
                </c:pt>
                <c:pt idx="105">
                  <c:v>0.0225521669341894</c:v>
                </c:pt>
                <c:pt idx="106">
                  <c:v>0.0225521669341894</c:v>
                </c:pt>
                <c:pt idx="107">
                  <c:v>0.0225521669341894</c:v>
                </c:pt>
                <c:pt idx="108">
                  <c:v>0.0225521669341894</c:v>
                </c:pt>
                <c:pt idx="109">
                  <c:v>0.0225521669341894</c:v>
                </c:pt>
                <c:pt idx="110">
                  <c:v>0.0225521669341894</c:v>
                </c:pt>
                <c:pt idx="111">
                  <c:v>0.0225521669341894</c:v>
                </c:pt>
                <c:pt idx="112">
                  <c:v>0.0225521669341894</c:v>
                </c:pt>
                <c:pt idx="113">
                  <c:v>0.0225521669341894</c:v>
                </c:pt>
                <c:pt idx="114">
                  <c:v>0.0225521669341894</c:v>
                </c:pt>
                <c:pt idx="115">
                  <c:v>0.0225521669341894</c:v>
                </c:pt>
                <c:pt idx="116">
                  <c:v>0.0225521669341894</c:v>
                </c:pt>
                <c:pt idx="117">
                  <c:v>0.0225521669341894</c:v>
                </c:pt>
                <c:pt idx="118">
                  <c:v>0.0225521669341894</c:v>
                </c:pt>
                <c:pt idx="119">
                  <c:v>0.0225521669341894</c:v>
                </c:pt>
                <c:pt idx="120">
                  <c:v>0.0225521669341894</c:v>
                </c:pt>
                <c:pt idx="121">
                  <c:v>0.0225521669341894</c:v>
                </c:pt>
                <c:pt idx="122">
                  <c:v>0.0225521669341894</c:v>
                </c:pt>
                <c:pt idx="123">
                  <c:v>0.0225521669341894</c:v>
                </c:pt>
                <c:pt idx="124">
                  <c:v>0.0225521669341894</c:v>
                </c:pt>
                <c:pt idx="125">
                  <c:v>0.0225521669341894</c:v>
                </c:pt>
                <c:pt idx="126">
                  <c:v>0.0225521669341894</c:v>
                </c:pt>
                <c:pt idx="127">
                  <c:v>0.0225521669341894</c:v>
                </c:pt>
                <c:pt idx="128">
                  <c:v>0.0134909488139825</c:v>
                </c:pt>
                <c:pt idx="129">
                  <c:v>0.0232332939089296</c:v>
                </c:pt>
                <c:pt idx="130">
                  <c:v>0.0245786516853932</c:v>
                </c:pt>
                <c:pt idx="131">
                  <c:v>0.0247425093632959</c:v>
                </c:pt>
                <c:pt idx="132">
                  <c:v>0.0279420461265523</c:v>
                </c:pt>
                <c:pt idx="133">
                  <c:v>0.0279420461265523</c:v>
                </c:pt>
                <c:pt idx="134">
                  <c:v>0.0279420461265523</c:v>
                </c:pt>
                <c:pt idx="135">
                  <c:v>0.0279420461265523</c:v>
                </c:pt>
                <c:pt idx="136">
                  <c:v>0.0279420461265523</c:v>
                </c:pt>
                <c:pt idx="137">
                  <c:v>0.0279420461265523</c:v>
                </c:pt>
                <c:pt idx="138">
                  <c:v>0.0128843879361325</c:v>
                </c:pt>
                <c:pt idx="139">
                  <c:v>0.0128843879361325</c:v>
                </c:pt>
                <c:pt idx="140">
                  <c:v>0.0128843879361325</c:v>
                </c:pt>
                <c:pt idx="141">
                  <c:v>0.0212888936905791</c:v>
                </c:pt>
                <c:pt idx="142">
                  <c:v>0.0256320224719101</c:v>
                </c:pt>
                <c:pt idx="143">
                  <c:v>0.0256320224719101</c:v>
                </c:pt>
                <c:pt idx="144">
                  <c:v>0.0273143624816805</c:v>
                </c:pt>
                <c:pt idx="145">
                  <c:v>0.0162219101123595</c:v>
                </c:pt>
                <c:pt idx="146">
                  <c:v>0.0178174279772163</c:v>
                </c:pt>
                <c:pt idx="147">
                  <c:v>0.0205732417811069</c:v>
                </c:pt>
                <c:pt idx="148">
                  <c:v>0.0293305243445693</c:v>
                </c:pt>
                <c:pt idx="149">
                  <c:v>0.0319522471910112</c:v>
                </c:pt>
                <c:pt idx="150">
                  <c:v>0.0319522471910112</c:v>
                </c:pt>
                <c:pt idx="151">
                  <c:v>0.0319522471910112</c:v>
                </c:pt>
                <c:pt idx="152">
                  <c:v>0.0319522471910112</c:v>
                </c:pt>
                <c:pt idx="153">
                  <c:v>0.031960049937578</c:v>
                </c:pt>
                <c:pt idx="154">
                  <c:v>0.0215009770395701</c:v>
                </c:pt>
                <c:pt idx="155">
                  <c:v>0.0519350811485643</c:v>
                </c:pt>
                <c:pt idx="156">
                  <c:v>0.0475485188968335</c:v>
                </c:pt>
                <c:pt idx="157">
                  <c:v>0.049566947565543</c:v>
                </c:pt>
                <c:pt idx="158">
                  <c:v>0.0420880149812734</c:v>
                </c:pt>
                <c:pt idx="159">
                  <c:v>0.0769297517826611</c:v>
                </c:pt>
                <c:pt idx="160">
                  <c:v>0.0509051186017478</c:v>
                </c:pt>
                <c:pt idx="161">
                  <c:v>0.0395224719101123</c:v>
                </c:pt>
                <c:pt idx="162">
                  <c:v>0.0225031210986267</c:v>
                </c:pt>
                <c:pt idx="163">
                  <c:v>0.0218632958801498</c:v>
                </c:pt>
                <c:pt idx="164">
                  <c:v>0.0265941011235955</c:v>
                </c:pt>
                <c:pt idx="165">
                  <c:v>0.0259058988764045</c:v>
                </c:pt>
                <c:pt idx="166">
                  <c:v>0.0586610486891385</c:v>
                </c:pt>
                <c:pt idx="167">
                  <c:v>0.0603932584269662</c:v>
                </c:pt>
                <c:pt idx="168">
                  <c:v>0.0373595505617977</c:v>
                </c:pt>
                <c:pt idx="169">
                  <c:v>0.0294452247191011</c:v>
                </c:pt>
                <c:pt idx="170">
                  <c:v>0.0234111657303371</c:v>
                </c:pt>
                <c:pt idx="171">
                  <c:v>0.0209348665730337</c:v>
                </c:pt>
                <c:pt idx="172">
                  <c:v>0.0266678370786517</c:v>
                </c:pt>
                <c:pt idx="173">
                  <c:v>0.0579073033707865</c:v>
                </c:pt>
                <c:pt idx="174">
                  <c:v>0.0383944411590774</c:v>
                </c:pt>
                <c:pt idx="175">
                  <c:v>0.0238024837374335</c:v>
                </c:pt>
                <c:pt idx="176">
                  <c:v>0.0338202247191011</c:v>
                </c:pt>
                <c:pt idx="177">
                  <c:v>0.0323892009987515</c:v>
                </c:pt>
                <c:pt idx="178">
                  <c:v>0.0312293456708526</c:v>
                </c:pt>
                <c:pt idx="179">
                  <c:v>0.0351474719101123</c:v>
                </c:pt>
                <c:pt idx="180">
                  <c:v>0.0348123084780388</c:v>
                </c:pt>
                <c:pt idx="181">
                  <c:v>0.0408899387129724</c:v>
                </c:pt>
                <c:pt idx="182">
                  <c:v>0.0614056647940075</c:v>
                </c:pt>
                <c:pt idx="183">
                  <c:v>0.0556797694985096</c:v>
                </c:pt>
                <c:pt idx="184">
                  <c:v>0.061337390761548</c:v>
                </c:pt>
                <c:pt idx="185">
                  <c:v>0.0639782303370786</c:v>
                </c:pt>
                <c:pt idx="186">
                  <c:v>0.0342134831460674</c:v>
                </c:pt>
                <c:pt idx="187">
                  <c:v>0.0402621722846442</c:v>
                </c:pt>
                <c:pt idx="188">
                  <c:v>0.0403558052434457</c:v>
                </c:pt>
                <c:pt idx="189">
                  <c:v>0.041234302709848</c:v>
                </c:pt>
                <c:pt idx="190">
                  <c:v>0.0759831460674157</c:v>
                </c:pt>
                <c:pt idx="191">
                  <c:v>0.0929662921348314</c:v>
                </c:pt>
                <c:pt idx="192">
                  <c:v>0.0874606741573033</c:v>
                </c:pt>
                <c:pt idx="193">
                  <c:v>0.0836853932584269</c:v>
                </c:pt>
                <c:pt idx="194">
                  <c:v>0.0805617977528089</c:v>
                </c:pt>
                <c:pt idx="195">
                  <c:v>0.056447709593777</c:v>
                </c:pt>
                <c:pt idx="196">
                  <c:v>0.0493820224719101</c:v>
                </c:pt>
                <c:pt idx="197">
                  <c:v>0.0496413137424373</c:v>
                </c:pt>
                <c:pt idx="198">
                  <c:v>0.0521877065432914</c:v>
                </c:pt>
                <c:pt idx="199">
                  <c:v>0.0755055671336094</c:v>
                </c:pt>
                <c:pt idx="200">
                  <c:v>0.149061941637411</c:v>
                </c:pt>
                <c:pt idx="201">
                  <c:v>0.166295768169613</c:v>
                </c:pt>
                <c:pt idx="202">
                  <c:v>0.114044867024722</c:v>
                </c:pt>
                <c:pt idx="203">
                  <c:v>0.139834323342836</c:v>
                </c:pt>
                <c:pt idx="204">
                  <c:v>0.125711525835298</c:v>
                </c:pt>
                <c:pt idx="205">
                  <c:v>0.0884136879854948</c:v>
                </c:pt>
                <c:pt idx="206">
                  <c:v>0.0719041502801971</c:v>
                </c:pt>
                <c:pt idx="207">
                  <c:v>0.10395895180712</c:v>
                </c:pt>
                <c:pt idx="208">
                  <c:v>0.120651604148913</c:v>
                </c:pt>
                <c:pt idx="209">
                  <c:v>0.0971839233223605</c:v>
                </c:pt>
                <c:pt idx="210">
                  <c:v>0.105884760160023</c:v>
                </c:pt>
                <c:pt idx="211">
                  <c:v>0.111842621316659</c:v>
                </c:pt>
                <c:pt idx="212">
                  <c:v>0.104712788414872</c:v>
                </c:pt>
                <c:pt idx="213">
                  <c:v>0.124760631760671</c:v>
                </c:pt>
                <c:pt idx="214">
                  <c:v>0.121465732997773</c:v>
                </c:pt>
                <c:pt idx="215">
                  <c:v>0.103693842196406</c:v>
                </c:pt>
                <c:pt idx="216">
                  <c:v>0.105403888359701</c:v>
                </c:pt>
                <c:pt idx="217">
                  <c:v>0.115912723252781</c:v>
                </c:pt>
                <c:pt idx="218">
                  <c:v>0.120714410214371</c:v>
                </c:pt>
                <c:pt idx="219">
                  <c:v>0.127429912407795</c:v>
                </c:pt>
                <c:pt idx="220">
                  <c:v>0.218393527511674</c:v>
                </c:pt>
                <c:pt idx="221">
                  <c:v>0.207048741783758</c:v>
                </c:pt>
                <c:pt idx="222">
                  <c:v>0.13188051498505</c:v>
                </c:pt>
                <c:pt idx="223">
                  <c:v>0.18953567988385</c:v>
                </c:pt>
                <c:pt idx="224">
                  <c:v>0.121098545171298</c:v>
                </c:pt>
                <c:pt idx="225">
                  <c:v>0.149188514357054</c:v>
                </c:pt>
                <c:pt idx="226">
                  <c:v>0.191902849196343</c:v>
                </c:pt>
                <c:pt idx="227">
                  <c:v>0.178640215651006</c:v>
                </c:pt>
                <c:pt idx="228">
                  <c:v>0.0968788361370385</c:v>
                </c:pt>
                <c:pt idx="229">
                  <c:v>0.0754056920448083</c:v>
                </c:pt>
                <c:pt idx="230">
                  <c:v>0.0724094393807762</c:v>
                </c:pt>
                <c:pt idx="231">
                  <c:v>0.0918082547055995</c:v>
                </c:pt>
                <c:pt idx="232">
                  <c:v>0.130632076375037</c:v>
                </c:pt>
                <c:pt idx="233">
                  <c:v>0.149188413896599</c:v>
                </c:pt>
                <c:pt idx="234">
                  <c:v>0.134447234924518</c:v>
                </c:pt>
                <c:pt idx="235">
                  <c:v>0.1305866786074</c:v>
                </c:pt>
                <c:pt idx="236">
                  <c:v>0.10008316190274</c:v>
                </c:pt>
                <c:pt idx="237">
                  <c:v>0.0935288592001692</c:v>
                </c:pt>
                <c:pt idx="238">
                  <c:v>0.0717852200757695</c:v>
                </c:pt>
                <c:pt idx="239">
                  <c:v>0.0794199023446975</c:v>
                </c:pt>
                <c:pt idx="240">
                  <c:v>0.128012974395988</c:v>
                </c:pt>
                <c:pt idx="241">
                  <c:v>0.123179276187987</c:v>
                </c:pt>
                <c:pt idx="242">
                  <c:v>0.133967066228359</c:v>
                </c:pt>
                <c:pt idx="243">
                  <c:v>0.0760587214715846</c:v>
                </c:pt>
                <c:pt idx="244">
                  <c:v>0.0873907027009368</c:v>
                </c:pt>
                <c:pt idx="245">
                  <c:v>0.0918082547055995</c:v>
                </c:pt>
                <c:pt idx="246">
                  <c:v>0.111399137508886</c:v>
                </c:pt>
                <c:pt idx="247">
                  <c:v>0.129391744509244</c:v>
                </c:pt>
                <c:pt idx="248">
                  <c:v>0.127875783339942</c:v>
                </c:pt>
                <c:pt idx="249">
                  <c:v>0.125900232132888</c:v>
                </c:pt>
                <c:pt idx="250">
                  <c:v>0.152559198143635</c:v>
                </c:pt>
                <c:pt idx="251">
                  <c:v>0.10745489464758</c:v>
                </c:pt>
                <c:pt idx="252">
                  <c:v>0.0898875799209635</c:v>
                </c:pt>
                <c:pt idx="253">
                  <c:v>0.078473284057984</c:v>
                </c:pt>
                <c:pt idx="254">
                  <c:v>0.081683554769447</c:v>
                </c:pt>
                <c:pt idx="255">
                  <c:v>0.114939581361899</c:v>
                </c:pt>
                <c:pt idx="256">
                  <c:v>0.160216288285051</c:v>
                </c:pt>
                <c:pt idx="257">
                  <c:v>0.141541727410267</c:v>
                </c:pt>
                <c:pt idx="258">
                  <c:v>0.229328569285535</c:v>
                </c:pt>
                <c:pt idx="259">
                  <c:v>0.303495426094253</c:v>
                </c:pt>
                <c:pt idx="260">
                  <c:v>0.132334492661419</c:v>
                </c:pt>
                <c:pt idx="261">
                  <c:v>0.104982337660216</c:v>
                </c:pt>
                <c:pt idx="262">
                  <c:v>0.078538138011751</c:v>
                </c:pt>
                <c:pt idx="263">
                  <c:v>0.0783111491735667</c:v>
                </c:pt>
                <c:pt idx="264">
                  <c:v>0.110018652507429</c:v>
                </c:pt>
                <c:pt idx="265">
                  <c:v>0.132126508531003</c:v>
                </c:pt>
                <c:pt idx="266">
                  <c:v>0.0924979515600824</c:v>
                </c:pt>
                <c:pt idx="267">
                  <c:v>0.0856072189723462</c:v>
                </c:pt>
                <c:pt idx="268">
                  <c:v>0.089215343746341</c:v>
                </c:pt>
                <c:pt idx="269">
                  <c:v>0.0962486718862698</c:v>
                </c:pt>
                <c:pt idx="270">
                  <c:v>0.0992805942248738</c:v>
                </c:pt>
                <c:pt idx="271">
                  <c:v>0.213782627578692</c:v>
                </c:pt>
                <c:pt idx="272">
                  <c:v>0.23601731922303</c:v>
                </c:pt>
                <c:pt idx="273">
                  <c:v>0.135723111745741</c:v>
                </c:pt>
                <c:pt idx="274">
                  <c:v>0.12083102261201</c:v>
                </c:pt>
                <c:pt idx="275">
                  <c:v>0.121002511432066</c:v>
                </c:pt>
                <c:pt idx="276">
                  <c:v>0.11693708313792</c:v>
                </c:pt>
                <c:pt idx="277">
                  <c:v>0.136752044666081</c:v>
                </c:pt>
                <c:pt idx="278">
                  <c:v>0.161906882236111</c:v>
                </c:pt>
                <c:pt idx="279">
                  <c:v>0.213572176498718</c:v>
                </c:pt>
                <c:pt idx="280">
                  <c:v>0.266541643237857</c:v>
                </c:pt>
                <c:pt idx="281">
                  <c:v>0.320432576570102</c:v>
                </c:pt>
                <c:pt idx="282">
                  <c:v>0.227111790471601</c:v>
                </c:pt>
                <c:pt idx="283">
                  <c:v>0.122471827642313</c:v>
                </c:pt>
                <c:pt idx="284">
                  <c:v>0.135171853138722</c:v>
                </c:pt>
                <c:pt idx="285">
                  <c:v>0.111360724013194</c:v>
                </c:pt>
                <c:pt idx="286">
                  <c:v>0.113233381928214</c:v>
                </c:pt>
                <c:pt idx="287">
                  <c:v>0.175509661257715</c:v>
                </c:pt>
                <c:pt idx="288">
                  <c:v>0.151789327667461</c:v>
                </c:pt>
                <c:pt idx="289">
                  <c:v>0.152876982517093</c:v>
                </c:pt>
                <c:pt idx="290">
                  <c:v>0.177174246071066</c:v>
                </c:pt>
                <c:pt idx="291">
                  <c:v>0.118913777603775</c:v>
                </c:pt>
                <c:pt idx="292">
                  <c:v>0.11159120498735</c:v>
                </c:pt>
                <c:pt idx="293">
                  <c:v>0.121930837577974</c:v>
                </c:pt>
                <c:pt idx="294">
                  <c:v>0.137120173999803</c:v>
                </c:pt>
                <c:pt idx="295">
                  <c:v>0.118081485197099</c:v>
                </c:pt>
                <c:pt idx="296">
                  <c:v>0.115896717629576</c:v>
                </c:pt>
                <c:pt idx="297">
                  <c:v>0.164516465719541</c:v>
                </c:pt>
                <c:pt idx="298">
                  <c:v>0.154145449554005</c:v>
                </c:pt>
                <c:pt idx="299">
                  <c:v>0.125420063436729</c:v>
                </c:pt>
                <c:pt idx="300">
                  <c:v>0.122451020332146</c:v>
                </c:pt>
                <c:pt idx="301">
                  <c:v>0.104580742023429</c:v>
                </c:pt>
                <c:pt idx="302">
                  <c:v>0.0993549060468984</c:v>
                </c:pt>
                <c:pt idx="303">
                  <c:v>0.127340738221365</c:v>
                </c:pt>
                <c:pt idx="304">
                  <c:v>0.138160539508148</c:v>
                </c:pt>
                <c:pt idx="305">
                  <c:v>0.15480638764166</c:v>
                </c:pt>
                <c:pt idx="306">
                  <c:v>0.15955045435971</c:v>
                </c:pt>
                <c:pt idx="307">
                  <c:v>0.151685291116626</c:v>
                </c:pt>
                <c:pt idx="308">
                  <c:v>0.136579183935464</c:v>
                </c:pt>
                <c:pt idx="309">
                  <c:v>0.100669549734716</c:v>
                </c:pt>
                <c:pt idx="310">
                  <c:v>0.106897555982396</c:v>
                </c:pt>
                <c:pt idx="311">
                  <c:v>0.134519260228942</c:v>
                </c:pt>
                <c:pt idx="312">
                  <c:v>0.147731902184917</c:v>
                </c:pt>
                <c:pt idx="313">
                  <c:v>0.162172175440739</c:v>
                </c:pt>
                <c:pt idx="314">
                  <c:v>0.147815131425585</c:v>
                </c:pt>
                <c:pt idx="315">
                  <c:v>0.125751816354075</c:v>
                </c:pt>
                <c:pt idx="316">
                  <c:v>0.107989939766158</c:v>
                </c:pt>
                <c:pt idx="317">
                  <c:v>0.0810524759116381</c:v>
                </c:pt>
                <c:pt idx="318">
                  <c:v>0.106325354952807</c:v>
                </c:pt>
                <c:pt idx="319">
                  <c:v>0.166330436349475</c:v>
                </c:pt>
                <c:pt idx="320">
                  <c:v>0.188410193561186</c:v>
                </c:pt>
                <c:pt idx="321">
                  <c:v>0.247606990985988</c:v>
                </c:pt>
                <c:pt idx="322">
                  <c:v>0.261131742594466</c:v>
                </c:pt>
                <c:pt idx="323">
                  <c:v>0.138160539508148</c:v>
                </c:pt>
                <c:pt idx="324">
                  <c:v>0.155180919224664</c:v>
                </c:pt>
                <c:pt idx="325">
                  <c:v>0.189901384123147</c:v>
                </c:pt>
                <c:pt idx="326">
                  <c:v>0.192547647159756</c:v>
                </c:pt>
                <c:pt idx="327">
                  <c:v>0.200374396907148</c:v>
                </c:pt>
                <c:pt idx="328">
                  <c:v>0.238540948698986</c:v>
                </c:pt>
                <c:pt idx="329">
                  <c:v>0.203620337293183</c:v>
                </c:pt>
                <c:pt idx="330">
                  <c:v>0.157189770442594</c:v>
                </c:pt>
                <c:pt idx="331">
                  <c:v>0.180399379146934</c:v>
                </c:pt>
                <c:pt idx="332">
                  <c:v>0.188264542390018</c:v>
                </c:pt>
                <c:pt idx="333">
                  <c:v>0.148791183429777</c:v>
                </c:pt>
                <c:pt idx="334">
                  <c:v>0.133028069666982</c:v>
                </c:pt>
                <c:pt idx="335">
                  <c:v>0.117852604785263</c:v>
                </c:pt>
                <c:pt idx="336">
                  <c:v>0.189762668722034</c:v>
                </c:pt>
                <c:pt idx="337">
                  <c:v>0.365792759051186</c:v>
                </c:pt>
                <c:pt idx="338">
                  <c:v>0.282546816479401</c:v>
                </c:pt>
                <c:pt idx="339">
                  <c:v>0.185393258426966</c:v>
                </c:pt>
                <c:pt idx="340">
                  <c:v>0.268414481897628</c:v>
                </c:pt>
                <c:pt idx="341">
                  <c:v>0.312317935913442</c:v>
                </c:pt>
                <c:pt idx="342">
                  <c:v>0.212026633374948</c:v>
                </c:pt>
                <c:pt idx="343">
                  <c:v>0.157303370786517</c:v>
                </c:pt>
                <c:pt idx="344">
                  <c:v>0.155638784852268</c:v>
                </c:pt>
                <c:pt idx="345">
                  <c:v>0.137328339575531</c:v>
                </c:pt>
                <c:pt idx="346">
                  <c:v>0.143362463587183</c:v>
                </c:pt>
                <c:pt idx="347">
                  <c:v>0.223470661672909</c:v>
                </c:pt>
                <c:pt idx="348">
                  <c:v>0.318351845553413</c:v>
                </c:pt>
                <c:pt idx="349">
                  <c:v>0.161038731517697</c:v>
                </c:pt>
                <c:pt idx="350">
                  <c:v>0.193195874899571</c:v>
                </c:pt>
                <c:pt idx="351">
                  <c:v>0.2192570308836</c:v>
                </c:pt>
                <c:pt idx="352">
                  <c:v>0.296816279530682</c:v>
                </c:pt>
                <c:pt idx="353">
                  <c:v>0.262657612006705</c:v>
                </c:pt>
                <c:pt idx="354">
                  <c:v>0.17072397991933</c:v>
                </c:pt>
                <c:pt idx="355">
                  <c:v>0.162505092403409</c:v>
                </c:pt>
                <c:pt idx="356">
                  <c:v>0.229463171036205</c:v>
                </c:pt>
                <c:pt idx="357">
                  <c:v>0.247280018969079</c:v>
                </c:pt>
                <c:pt idx="358">
                  <c:v>0.206438241584356</c:v>
                </c:pt>
                <c:pt idx="359">
                  <c:v>0.169007376830562</c:v>
                </c:pt>
                <c:pt idx="360">
                  <c:v>0.182826898666404</c:v>
                </c:pt>
                <c:pt idx="361">
                  <c:v>0.214220716036387</c:v>
                </c:pt>
                <c:pt idx="362">
                  <c:v>0.232417654564158</c:v>
                </c:pt>
                <c:pt idx="363">
                  <c:v>0.237515445555046</c:v>
                </c:pt>
                <c:pt idx="364">
                  <c:v>0.181023598451941</c:v>
                </c:pt>
                <c:pt idx="365">
                  <c:v>0.244319435979619</c:v>
                </c:pt>
                <c:pt idx="366">
                  <c:v>0.251248270265193</c:v>
                </c:pt>
                <c:pt idx="367">
                  <c:v>0.240012322775073</c:v>
                </c:pt>
                <c:pt idx="368">
                  <c:v>0.22151693596006</c:v>
                </c:pt>
                <c:pt idx="369">
                  <c:v>0.231273252504979</c:v>
                </c:pt>
                <c:pt idx="370">
                  <c:v>0.239104367422336</c:v>
                </c:pt>
                <c:pt idx="371">
                  <c:v>0.205368151347202</c:v>
                </c:pt>
                <c:pt idx="372">
                  <c:v>0.193976149030829</c:v>
                </c:pt>
                <c:pt idx="373">
                  <c:v>0.185609209500259</c:v>
                </c:pt>
                <c:pt idx="374">
                  <c:v>0.206020744256981</c:v>
                </c:pt>
                <c:pt idx="375">
                  <c:v>0.333323651005316</c:v>
                </c:pt>
                <c:pt idx="376">
                  <c:v>0.371753807096735</c:v>
                </c:pt>
                <c:pt idx="377">
                  <c:v>0.300026550242145</c:v>
                </c:pt>
                <c:pt idx="378">
                  <c:v>0.320848722773439</c:v>
                </c:pt>
                <c:pt idx="379">
                  <c:v>0.327601640709421</c:v>
                </c:pt>
                <c:pt idx="380">
                  <c:v>0.328781509774566</c:v>
                </c:pt>
                <c:pt idx="381">
                  <c:v>0.217977381308337</c:v>
                </c:pt>
                <c:pt idx="382">
                  <c:v>0.193039820073319</c:v>
                </c:pt>
                <c:pt idx="383">
                  <c:v>0.200062287254645</c:v>
                </c:pt>
                <c:pt idx="384">
                  <c:v>0.24350795088311</c:v>
                </c:pt>
                <c:pt idx="385">
                  <c:v>0.257802572967764</c:v>
                </c:pt>
                <c:pt idx="386">
                  <c:v>0.276517592501205</c:v>
                </c:pt>
                <c:pt idx="387">
                  <c:v>0.324310302555749</c:v>
                </c:pt>
                <c:pt idx="388">
                  <c:v>0.336737941446337</c:v>
                </c:pt>
                <c:pt idx="389">
                  <c:v>0.25745925235001</c:v>
                </c:pt>
                <c:pt idx="390">
                  <c:v>0.224718949802409</c:v>
                </c:pt>
                <c:pt idx="391">
                  <c:v>0.265595856412089</c:v>
                </c:pt>
                <c:pt idx="392">
                  <c:v>0.313045981460856</c:v>
                </c:pt>
                <c:pt idx="393">
                  <c:v>0.321264868976777</c:v>
                </c:pt>
                <c:pt idx="394">
                  <c:v>0.396795404882587</c:v>
                </c:pt>
                <c:pt idx="395">
                  <c:v>0.362160691322973</c:v>
                </c:pt>
                <c:pt idx="396">
                  <c:v>0.36840288437304</c:v>
                </c:pt>
                <c:pt idx="397">
                  <c:v>0.375571948512359</c:v>
                </c:pt>
                <c:pt idx="398">
                  <c:v>0.395240976417178</c:v>
                </c:pt>
                <c:pt idx="399">
                  <c:v>0.404702182746005</c:v>
                </c:pt>
                <c:pt idx="400">
                  <c:v>0.396662994726979</c:v>
                </c:pt>
                <c:pt idx="401">
                  <c:v>0.440890896813187</c:v>
                </c:pt>
                <c:pt idx="402">
                  <c:v>0.387976306496466</c:v>
                </c:pt>
                <c:pt idx="403">
                  <c:v>0.33114834130605</c:v>
                </c:pt>
                <c:pt idx="404">
                  <c:v>0.301497924318232</c:v>
                </c:pt>
                <c:pt idx="405">
                  <c:v>0.372748099275424</c:v>
                </c:pt>
                <c:pt idx="406">
                  <c:v>0.441947267944737</c:v>
                </c:pt>
                <c:pt idx="407">
                  <c:v>0.322193195122684</c:v>
                </c:pt>
                <c:pt idx="408">
                  <c:v>0.299625266403212</c:v>
                </c:pt>
                <c:pt idx="409">
                  <c:v>0.429235893006419</c:v>
                </c:pt>
                <c:pt idx="410">
                  <c:v>0.45651238506156</c:v>
                </c:pt>
                <c:pt idx="411">
                  <c:v>0.412140796130668</c:v>
                </c:pt>
                <c:pt idx="412">
                  <c:v>0.342280252245336</c:v>
                </c:pt>
                <c:pt idx="413">
                  <c:v>0.24438185791012</c:v>
                </c:pt>
                <c:pt idx="414">
                  <c:v>0.389096700120837</c:v>
                </c:pt>
                <c:pt idx="415">
                  <c:v>0.40930951571153</c:v>
                </c:pt>
                <c:pt idx="416">
                  <c:v>0.396379258679249</c:v>
                </c:pt>
                <c:pt idx="417">
                  <c:v>0.420902159947369</c:v>
                </c:pt>
                <c:pt idx="418">
                  <c:v>0.457760823671573</c:v>
                </c:pt>
                <c:pt idx="419">
                  <c:v>0.417335192490188</c:v>
                </c:pt>
                <c:pt idx="420">
                  <c:v>0.59612943628139</c:v>
                </c:pt>
                <c:pt idx="421">
                  <c:v>0.750810980062048</c:v>
                </c:pt>
                <c:pt idx="422">
                  <c:v>0.469412917365032</c:v>
                </c:pt>
                <c:pt idx="423">
                  <c:v>2.134830023122883</c:v>
                </c:pt>
                <c:pt idx="424">
                  <c:v>0.654993316743521</c:v>
                </c:pt>
                <c:pt idx="425">
                  <c:v>0.492092885446941</c:v>
                </c:pt>
                <c:pt idx="426">
                  <c:v>0.448546157740522</c:v>
                </c:pt>
                <c:pt idx="427">
                  <c:v>0.460361737442435</c:v>
                </c:pt>
                <c:pt idx="428">
                  <c:v>0.631709936666771</c:v>
                </c:pt>
                <c:pt idx="429">
                  <c:v>0.700374060217507</c:v>
                </c:pt>
                <c:pt idx="430">
                  <c:v>0.585268414481897</c:v>
                </c:pt>
                <c:pt idx="431">
                  <c:v>0.556248758461518</c:v>
                </c:pt>
                <c:pt idx="432">
                  <c:v>0.451934776824844</c:v>
                </c:pt>
                <c:pt idx="433">
                  <c:v>0.50187232122538</c:v>
                </c:pt>
                <c:pt idx="434">
                  <c:v>0.52434421620562</c:v>
                </c:pt>
                <c:pt idx="435">
                  <c:v>0.461922285704951</c:v>
                </c:pt>
                <c:pt idx="436">
                  <c:v>0.38285450707077</c:v>
                </c:pt>
                <c:pt idx="437">
                  <c:v>0.362047196903881</c:v>
                </c:pt>
                <c:pt idx="438">
                  <c:v>0.480648864855152</c:v>
                </c:pt>
                <c:pt idx="439">
                  <c:v>0.749063166008029</c:v>
                </c:pt>
                <c:pt idx="440">
                  <c:v>0.778193400241675</c:v>
                </c:pt>
                <c:pt idx="441">
                  <c:v>0.478568133838463</c:v>
                </c:pt>
                <c:pt idx="442">
                  <c:v>0.412822873234247</c:v>
                </c:pt>
                <c:pt idx="443">
                  <c:v>0.493184521676546</c:v>
                </c:pt>
                <c:pt idx="444">
                  <c:v>0.492837453047639</c:v>
                </c:pt>
                <c:pt idx="445">
                  <c:v>0.568151345520412</c:v>
                </c:pt>
                <c:pt idx="446">
                  <c:v>0.467154374508537</c:v>
                </c:pt>
                <c:pt idx="447">
                  <c:v>0.389758070262323</c:v>
                </c:pt>
                <c:pt idx="448">
                  <c:v>0.347068628906788</c:v>
                </c:pt>
                <c:pt idx="449">
                  <c:v>0.34122736166011</c:v>
                </c:pt>
                <c:pt idx="450">
                  <c:v>0.32175647083785</c:v>
                </c:pt>
                <c:pt idx="451">
                  <c:v>0.320782926296737</c:v>
                </c:pt>
                <c:pt idx="452">
                  <c:v>0.319322609485067</c:v>
                </c:pt>
                <c:pt idx="453">
                  <c:v>0.323703559920076</c:v>
                </c:pt>
                <c:pt idx="454">
                  <c:v>0.336359638954545</c:v>
                </c:pt>
                <c:pt idx="455">
                  <c:v>0.349989262530127</c:v>
                </c:pt>
                <c:pt idx="456">
                  <c:v>0.383576549198526</c:v>
                </c:pt>
                <c:pt idx="457">
                  <c:v>0.396719400503552</c:v>
                </c:pt>
                <c:pt idx="458">
                  <c:v>0.387470727362978</c:v>
                </c:pt>
                <c:pt idx="459">
                  <c:v>0.384550093739639</c:v>
                </c:pt>
                <c:pt idx="460">
                  <c:v>0.382116232386856</c:v>
                </c:pt>
                <c:pt idx="461">
                  <c:v>0.357290846588475</c:v>
                </c:pt>
                <c:pt idx="462">
                  <c:v>0.354370212965136</c:v>
                </c:pt>
                <c:pt idx="463">
                  <c:v>0.357290846588475</c:v>
                </c:pt>
                <c:pt idx="464">
                  <c:v>0.361671797023483</c:v>
                </c:pt>
                <c:pt idx="465">
                  <c:v>0.367999836540718</c:v>
                </c:pt>
                <c:pt idx="466">
                  <c:v>0.385523638280752</c:v>
                </c:pt>
                <c:pt idx="467">
                  <c:v>0.40256066775023</c:v>
                </c:pt>
                <c:pt idx="468">
                  <c:v>0.395745855962439</c:v>
                </c:pt>
                <c:pt idx="469">
                  <c:v>0.369946925622944</c:v>
                </c:pt>
                <c:pt idx="470">
                  <c:v>0.38016914330463</c:v>
                </c:pt>
                <c:pt idx="471">
                  <c:v>0.366539519729048</c:v>
                </c:pt>
                <c:pt idx="472">
                  <c:v>0.379682371034074</c:v>
                </c:pt>
                <c:pt idx="473">
                  <c:v>0.374814648328509</c:v>
                </c:pt>
                <c:pt idx="474">
                  <c:v>0.400613578668004</c:v>
                </c:pt>
                <c:pt idx="475">
                  <c:v>0.425925736736942</c:v>
                </c:pt>
                <c:pt idx="476">
                  <c:v>0.366539519729048</c:v>
                </c:pt>
                <c:pt idx="477">
                  <c:v>0.358751163400144</c:v>
                </c:pt>
                <c:pt idx="478">
                  <c:v>0.354856985235692</c:v>
                </c:pt>
                <c:pt idx="479">
                  <c:v>0.354370212965136</c:v>
                </c:pt>
                <c:pt idx="480">
                  <c:v>0.369946925622944</c:v>
                </c:pt>
                <c:pt idx="481">
                  <c:v>0.412782885431916</c:v>
                </c:pt>
                <c:pt idx="482">
                  <c:v>0.461946884758123</c:v>
                </c:pt>
                <c:pt idx="483">
                  <c:v>0.49310031007374</c:v>
                </c:pt>
                <c:pt idx="484">
                  <c:v>0.5013754386732</c:v>
                </c:pt>
                <c:pt idx="485">
                  <c:v>0.468761696545914</c:v>
                </c:pt>
                <c:pt idx="486">
                  <c:v>0.425438964466385</c:v>
                </c:pt>
                <c:pt idx="487">
                  <c:v>0.403047440020786</c:v>
                </c:pt>
                <c:pt idx="488">
                  <c:v>0.448804033453097</c:v>
                </c:pt>
                <c:pt idx="489">
                  <c:v>0.471682330169253</c:v>
                </c:pt>
                <c:pt idx="490">
                  <c:v>0.457565934323115</c:v>
                </c:pt>
                <c:pt idx="491">
                  <c:v>0.451724667076436</c:v>
                </c:pt>
                <c:pt idx="492">
                  <c:v>0.438095043500854</c:v>
                </c:pt>
                <c:pt idx="493">
                  <c:v>0.434687637606959</c:v>
                </c:pt>
                <c:pt idx="494">
                  <c:v>0.456105617511445</c:v>
                </c:pt>
                <c:pt idx="495">
                  <c:v>0.483364864662609</c:v>
                </c:pt>
                <c:pt idx="496">
                  <c:v>0.49310031007374</c:v>
                </c:pt>
                <c:pt idx="497">
                  <c:v>0.461946884758123</c:v>
                </c:pt>
                <c:pt idx="498">
                  <c:v>0.472655874710366</c:v>
                </c:pt>
                <c:pt idx="499">
                  <c:v>0.550052665728851</c:v>
                </c:pt>
                <c:pt idx="500">
                  <c:v>0.509650567272661</c:v>
                </c:pt>
                <c:pt idx="501">
                  <c:v>0.525714052201026</c:v>
                </c:pt>
                <c:pt idx="502">
                  <c:v>0.534475953071043</c:v>
                </c:pt>
                <c:pt idx="503">
                  <c:v>0.473629419251479</c:v>
                </c:pt>
                <c:pt idx="504">
                  <c:v>0.491153220991514</c:v>
                </c:pt>
                <c:pt idx="505">
                  <c:v>0.503322527755426</c:v>
                </c:pt>
                <c:pt idx="506">
                  <c:v>0.509163795002104</c:v>
                </c:pt>
                <c:pt idx="507">
                  <c:v>0.5013754386732</c:v>
                </c:pt>
                <c:pt idx="508">
                  <c:v>0.521819874036574</c:v>
                </c:pt>
                <c:pt idx="509">
                  <c:v>0.520846329495461</c:v>
                </c:pt>
                <c:pt idx="510">
                  <c:v>0.509163795002105</c:v>
                </c:pt>
                <c:pt idx="511">
                  <c:v>0.514518289978226</c:v>
                </c:pt>
                <c:pt idx="512">
                  <c:v>0.503322527755427</c:v>
                </c:pt>
                <c:pt idx="513">
                  <c:v>0.485798726015392</c:v>
                </c:pt>
                <c:pt idx="514">
                  <c:v>0.484338409203723</c:v>
                </c:pt>
                <c:pt idx="515">
                  <c:v>0.477523597415932</c:v>
                </c:pt>
                <c:pt idx="516">
                  <c:v>0.458539478864228</c:v>
                </c:pt>
                <c:pt idx="517">
                  <c:v>0.465354290652019</c:v>
                </c:pt>
                <c:pt idx="518">
                  <c:v>0.474602963792593</c:v>
                </c:pt>
                <c:pt idx="519">
                  <c:v>0.48336486466261</c:v>
                </c:pt>
                <c:pt idx="520">
                  <c:v>0.46243365702868</c:v>
                </c:pt>
                <c:pt idx="521">
                  <c:v>0.453184983888107</c:v>
                </c:pt>
                <c:pt idx="522">
                  <c:v>0.467301379734245</c:v>
                </c:pt>
                <c:pt idx="523">
                  <c:v>0.459999795675898</c:v>
                </c:pt>
                <c:pt idx="524">
                  <c:v>0.45415852842922</c:v>
                </c:pt>
                <c:pt idx="525">
                  <c:v>0.450264350264768</c:v>
                </c:pt>
                <c:pt idx="526">
                  <c:v>0.455618845240889</c:v>
                </c:pt>
                <c:pt idx="527">
                  <c:v>0.451237894805881</c:v>
                </c:pt>
                <c:pt idx="528">
                  <c:v>0.45415852842922</c:v>
                </c:pt>
                <c:pt idx="529">
                  <c:v>0.436634726689185</c:v>
                </c:pt>
                <c:pt idx="530">
                  <c:v>0.431280231713064</c:v>
                </c:pt>
                <c:pt idx="531">
                  <c:v>0.456105617511446</c:v>
                </c:pt>
                <c:pt idx="532">
                  <c:v>0.449290805723655</c:v>
                </c:pt>
                <c:pt idx="533">
                  <c:v>0.435174409877516</c:v>
                </c:pt>
                <c:pt idx="534">
                  <c:v>0.43176700398362</c:v>
                </c:pt>
                <c:pt idx="535">
                  <c:v>0.454645300699776</c:v>
                </c:pt>
                <c:pt idx="536">
                  <c:v>0.460973340217011</c:v>
                </c:pt>
                <c:pt idx="537">
                  <c:v>0.457565934323115</c:v>
                </c:pt>
                <c:pt idx="538">
                  <c:v>0.469735241087028</c:v>
                </c:pt>
                <c:pt idx="539">
                  <c:v>0.516952151331009</c:v>
                </c:pt>
                <c:pt idx="540">
                  <c:v>0.528634685824365</c:v>
                </c:pt>
                <c:pt idx="541">
                  <c:v>0.520846329495461</c:v>
                </c:pt>
                <c:pt idx="542">
                  <c:v>0.520846329495461</c:v>
                </c:pt>
                <c:pt idx="543">
                  <c:v>0.619807132099599</c:v>
                </c:pt>
                <c:pt idx="544">
                  <c:v>0.697934081523918</c:v>
                </c:pt>
                <c:pt idx="545">
                  <c:v>0.833354127192738</c:v>
                </c:pt>
                <c:pt idx="546">
                  <c:v>1.078151902055605</c:v>
                </c:pt>
                <c:pt idx="547">
                  <c:v>1.348991993393244</c:v>
                </c:pt>
                <c:pt idx="548">
                  <c:v>1.859421396298796</c:v>
                </c:pt>
                <c:pt idx="549">
                  <c:v>1.625040548025838</c:v>
                </c:pt>
                <c:pt idx="550">
                  <c:v>1.562538988486383</c:v>
                </c:pt>
                <c:pt idx="551">
                  <c:v>1.734418277219885</c:v>
                </c:pt>
                <c:pt idx="552">
                  <c:v>1.979216052082752</c:v>
                </c:pt>
                <c:pt idx="553">
                  <c:v>2.119844561046527</c:v>
                </c:pt>
                <c:pt idx="554">
                  <c:v>2.760485546325944</c:v>
                </c:pt>
                <c:pt idx="555">
                  <c:v>2.880280202109899</c:v>
                </c:pt>
                <c:pt idx="556">
                  <c:v>2.875071738814945</c:v>
                </c:pt>
                <c:pt idx="557">
                  <c:v>3.052159490843402</c:v>
                </c:pt>
                <c:pt idx="558">
                  <c:v>3.07299334402322</c:v>
                </c:pt>
                <c:pt idx="559">
                  <c:v>2.953198688239264</c:v>
                </c:pt>
                <c:pt idx="560">
                  <c:v>2.692775523491534</c:v>
                </c:pt>
                <c:pt idx="561">
                  <c:v>2.604231647477305</c:v>
                </c:pt>
                <c:pt idx="562">
                  <c:v>2.494853918283259</c:v>
                </c:pt>
                <c:pt idx="563">
                  <c:v>2.286515386485075</c:v>
                </c:pt>
                <c:pt idx="564">
                  <c:v>2.453186211923623</c:v>
                </c:pt>
                <c:pt idx="565">
                  <c:v>3.088618733908085</c:v>
                </c:pt>
                <c:pt idx="566">
                  <c:v>3.505295797504454</c:v>
                </c:pt>
                <c:pt idx="567">
                  <c:v>3.734468182482458</c:v>
                </c:pt>
                <c:pt idx="568">
                  <c:v>4.432402264006375</c:v>
                </c:pt>
                <c:pt idx="569">
                  <c:v>5.198046368364704</c:v>
                </c:pt>
                <c:pt idx="570">
                  <c:v>6.244947490650581</c:v>
                </c:pt>
                <c:pt idx="571">
                  <c:v>7.755401846187419</c:v>
                </c:pt>
                <c:pt idx="572">
                  <c:v>9.479403196817395</c:v>
                </c:pt>
                <c:pt idx="573">
                  <c:v>14.06285089637746</c:v>
                </c:pt>
                <c:pt idx="574">
                  <c:v>21.45366031191806</c:v>
                </c:pt>
              </c:numCache>
            </c:numRef>
          </c:val>
        </c:ser>
        <c:marker val="1"/>
        <c:axId val="305800280"/>
        <c:axId val="305803496"/>
      </c:lineChart>
      <c:catAx>
        <c:axId val="305800280"/>
        <c:scaling>
          <c:orientation val="minMax"/>
        </c:scaling>
        <c:axPos val="b"/>
        <c:numFmt formatCode="General" sourceLinked="1"/>
        <c:majorTickMark val="none"/>
        <c:tickLblPos val="nextTo"/>
        <c:txPr>
          <a:bodyPr/>
          <a:lstStyle/>
          <a:p>
            <a:pPr>
              <a:defRPr lang="fr-FR"/>
            </a:pPr>
            <a:endParaRPr lang="en-US"/>
          </a:p>
        </c:txPr>
        <c:crossAx val="305803496"/>
        <c:crosses val="autoZero"/>
        <c:auto val="1"/>
        <c:lblAlgn val="ctr"/>
        <c:lblOffset val="100"/>
      </c:catAx>
      <c:valAx>
        <c:axId val="305803496"/>
        <c:scaling>
          <c:logBase val="10.0"/>
          <c:orientation val="minMax"/>
          <c:max val="100.0"/>
        </c:scaling>
        <c:axPos val="l"/>
        <c:majorGridlines/>
        <c:numFmt formatCode="General" sourceLinked="1"/>
        <c:tickLblPos val="nextTo"/>
        <c:txPr>
          <a:bodyPr/>
          <a:lstStyle/>
          <a:p>
            <a:pPr>
              <a:defRPr lang="fr-FR"/>
            </a:pPr>
            <a:endParaRPr lang="en-US"/>
          </a:p>
        </c:txPr>
        <c:crossAx val="305800280"/>
        <c:crosses val="autoZero"/>
        <c:crossBetween val="between"/>
      </c:valAx>
    </c:plotArea>
    <c:legend>
      <c:legendPos val="r"/>
      <c:layout>
        <c:manualLayout>
          <c:xMode val="edge"/>
          <c:yMode val="edge"/>
          <c:x val="0.0668102025708325"/>
          <c:y val="0.036600637184503"/>
          <c:w val="0.389353899993273"/>
          <c:h val="0.151464864061804"/>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10.xml><?xml version="1.0" encoding="utf-8"?>
<c:chartSpace xmlns:c="http://schemas.openxmlformats.org/drawingml/2006/chart" xmlns:a="http://schemas.openxmlformats.org/drawingml/2006/main" xmlns:r="http://schemas.openxmlformats.org/officeDocument/2006/relationships">
  <c:lang val="en-US"/>
  <c:style val="2"/>
  <c:chart>
    <c:plotArea>
      <c:layout>
        <c:manualLayout>
          <c:layoutTarget val="inner"/>
          <c:xMode val="edge"/>
          <c:yMode val="edge"/>
          <c:x val="0.0826279381743949"/>
          <c:y val="0.0254282779869908"/>
          <c:w val="0.936329260343864"/>
          <c:h val="0.90736171793209"/>
        </c:manualLayout>
      </c:layout>
      <c:lineChart>
        <c:grouping val="standard"/>
        <c:ser>
          <c:idx val="0"/>
          <c:order val="0"/>
          <c:tx>
            <c:v>Price in silver</c:v>
          </c:tx>
          <c:spPr>
            <a:ln>
              <a:noFill/>
            </a:ln>
          </c:spPr>
          <c:marker>
            <c:symbol val="diamond"/>
            <c:size val="5"/>
          </c:marker>
          <c:cat>
            <c:numRef>
              <c:f>data!$A$4:$A$578</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data!$AA$4:$AA$578</c:f>
              <c:numCache>
                <c:formatCode>0.000</c:formatCode>
                <c:ptCount val="575"/>
                <c:pt idx="0">
                  <c:v>6664.7205</c:v>
                </c:pt>
                <c:pt idx="1">
                  <c:v>0.0</c:v>
                </c:pt>
                <c:pt idx="2">
                  <c:v>0.0</c:v>
                </c:pt>
                <c:pt idx="3">
                  <c:v>3784.725</c:v>
                </c:pt>
                <c:pt idx="4">
                  <c:v>0.0</c:v>
                </c:pt>
                <c:pt idx="5">
                  <c:v>0.0</c:v>
                </c:pt>
                <c:pt idx="6">
                  <c:v>0.0</c:v>
                </c:pt>
                <c:pt idx="7">
                  <c:v>0.0</c:v>
                </c:pt>
                <c:pt idx="8">
                  <c:v>2463.075</c:v>
                </c:pt>
                <c:pt idx="9">
                  <c:v>0.0</c:v>
                </c:pt>
                <c:pt idx="10">
                  <c:v>0.0</c:v>
                </c:pt>
                <c:pt idx="11">
                  <c:v>0.0</c:v>
                </c:pt>
                <c:pt idx="12">
                  <c:v>0.0</c:v>
                </c:pt>
                <c:pt idx="13">
                  <c:v>3504.375</c:v>
                </c:pt>
                <c:pt idx="14">
                  <c:v>0.0</c:v>
                </c:pt>
                <c:pt idx="15">
                  <c:v>2403.0</c:v>
                </c:pt>
                <c:pt idx="16">
                  <c:v>0.0</c:v>
                </c:pt>
                <c:pt idx="17">
                  <c:v>0.0</c:v>
                </c:pt>
                <c:pt idx="18">
                  <c:v>0.0</c:v>
                </c:pt>
                <c:pt idx="19">
                  <c:v>2371.95</c:v>
                </c:pt>
                <c:pt idx="20">
                  <c:v>2371.95</c:v>
                </c:pt>
                <c:pt idx="21">
                  <c:v>0.0</c:v>
                </c:pt>
                <c:pt idx="22">
                  <c:v>0.0</c:v>
                </c:pt>
                <c:pt idx="23">
                  <c:v>1524.825</c:v>
                </c:pt>
                <c:pt idx="24">
                  <c:v>0.0</c:v>
                </c:pt>
                <c:pt idx="25">
                  <c:v>0.0</c:v>
                </c:pt>
                <c:pt idx="26">
                  <c:v>1694.25</c:v>
                </c:pt>
                <c:pt idx="27">
                  <c:v>1253.745</c:v>
                </c:pt>
                <c:pt idx="28">
                  <c:v>2258.7741</c:v>
                </c:pt>
                <c:pt idx="29">
                  <c:v>0.0</c:v>
                </c:pt>
                <c:pt idx="30">
                  <c:v>0.0</c:v>
                </c:pt>
                <c:pt idx="31">
                  <c:v>0.0</c:v>
                </c:pt>
                <c:pt idx="32">
                  <c:v>0.0</c:v>
                </c:pt>
                <c:pt idx="33">
                  <c:v>0.0</c:v>
                </c:pt>
                <c:pt idx="34">
                  <c:v>2710.8</c:v>
                </c:pt>
                <c:pt idx="35">
                  <c:v>0.0</c:v>
                </c:pt>
                <c:pt idx="36">
                  <c:v>0.0</c:v>
                </c:pt>
                <c:pt idx="37">
                  <c:v>0.0</c:v>
                </c:pt>
                <c:pt idx="38">
                  <c:v>0.0</c:v>
                </c:pt>
                <c:pt idx="39">
                  <c:v>0.0</c:v>
                </c:pt>
                <c:pt idx="40">
                  <c:v>2466.0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5387.15205</c:v>
                </c:pt>
                <c:pt idx="55">
                  <c:v>2037.26205</c:v>
                </c:pt>
                <c:pt idx="56">
                  <c:v>0.0</c:v>
                </c:pt>
                <c:pt idx="57">
                  <c:v>3305.8125</c:v>
                </c:pt>
                <c:pt idx="58">
                  <c:v>3364.5825</c:v>
                </c:pt>
                <c:pt idx="59">
                  <c:v>4407.75</c:v>
                </c:pt>
                <c:pt idx="60">
                  <c:v>0.0</c:v>
                </c:pt>
                <c:pt idx="61">
                  <c:v>3135.3795</c:v>
                </c:pt>
                <c:pt idx="62">
                  <c:v>2350.8</c:v>
                </c:pt>
                <c:pt idx="63">
                  <c:v>0.0</c:v>
                </c:pt>
                <c:pt idx="64">
                  <c:v>0.0</c:v>
                </c:pt>
                <c:pt idx="65">
                  <c:v>1567.10205</c:v>
                </c:pt>
                <c:pt idx="66">
                  <c:v>0.0</c:v>
                </c:pt>
                <c:pt idx="67">
                  <c:v>0.0</c:v>
                </c:pt>
                <c:pt idx="68">
                  <c:v>0.0</c:v>
                </c:pt>
                <c:pt idx="69">
                  <c:v>2020.21875</c:v>
                </c:pt>
                <c:pt idx="70">
                  <c:v>2222.240625</c:v>
                </c:pt>
                <c:pt idx="71">
                  <c:v>0.0</c:v>
                </c:pt>
                <c:pt idx="72">
                  <c:v>2020.21875</c:v>
                </c:pt>
                <c:pt idx="73">
                  <c:v>1616.175</c:v>
                </c:pt>
                <c:pt idx="74">
                  <c:v>0.0</c:v>
                </c:pt>
                <c:pt idx="75">
                  <c:v>0.0</c:v>
                </c:pt>
                <c:pt idx="76">
                  <c:v>1583.66925</c:v>
                </c:pt>
                <c:pt idx="77">
                  <c:v>1619.51625</c:v>
                </c:pt>
                <c:pt idx="78">
                  <c:v>1267.4475</c:v>
                </c:pt>
                <c:pt idx="79">
                  <c:v>0.0</c:v>
                </c:pt>
                <c:pt idx="80">
                  <c:v>0.0</c:v>
                </c:pt>
                <c:pt idx="81">
                  <c:v>0.0</c:v>
                </c:pt>
                <c:pt idx="82">
                  <c:v>0.0</c:v>
                </c:pt>
                <c:pt idx="83">
                  <c:v>0.0</c:v>
                </c:pt>
                <c:pt idx="84">
                  <c:v>0.0</c:v>
                </c:pt>
                <c:pt idx="85">
                  <c:v>0.0</c:v>
                </c:pt>
                <c:pt idx="86">
                  <c:v>0.0</c:v>
                </c:pt>
                <c:pt idx="87">
                  <c:v>0.0</c:v>
                </c:pt>
                <c:pt idx="88">
                  <c:v>0.0</c:v>
                </c:pt>
                <c:pt idx="89">
                  <c:v>0.0</c:v>
                </c:pt>
                <c:pt idx="90">
                  <c:v>0.0</c:v>
                </c:pt>
                <c:pt idx="91">
                  <c:v>0.0</c:v>
                </c:pt>
                <c:pt idx="92">
                  <c:v>0.0</c:v>
                </c:pt>
                <c:pt idx="93">
                  <c:v>0.0</c:v>
                </c:pt>
                <c:pt idx="94">
                  <c:v>0.0</c:v>
                </c:pt>
                <c:pt idx="95">
                  <c:v>0.0</c:v>
                </c:pt>
                <c:pt idx="96">
                  <c:v>0.0</c:v>
                </c:pt>
                <c:pt idx="97">
                  <c:v>0.0</c:v>
                </c:pt>
                <c:pt idx="98">
                  <c:v>0.0</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6">
                  <c:v>0.0</c:v>
                </c:pt>
                <c:pt idx="127">
                  <c:v>0.0</c:v>
                </c:pt>
                <c:pt idx="128">
                  <c:v>0.0</c:v>
                </c:pt>
                <c:pt idx="129">
                  <c:v>0.0</c:v>
                </c:pt>
                <c:pt idx="130">
                  <c:v>0.0</c:v>
                </c:pt>
                <c:pt idx="131">
                  <c:v>0.0</c:v>
                </c:pt>
                <c:pt idx="132">
                  <c:v>0.0</c:v>
                </c:pt>
                <c:pt idx="133">
                  <c:v>0.0</c:v>
                </c:pt>
                <c:pt idx="134">
                  <c:v>0.0</c:v>
                </c:pt>
                <c:pt idx="135">
                  <c:v>0.0</c:v>
                </c:pt>
                <c:pt idx="136">
                  <c:v>0.0</c:v>
                </c:pt>
                <c:pt idx="137">
                  <c:v>0.0</c:v>
                </c:pt>
                <c:pt idx="138">
                  <c:v>0.0</c:v>
                </c:pt>
                <c:pt idx="139">
                  <c:v>0.0</c:v>
                </c:pt>
                <c:pt idx="140">
                  <c:v>0.0</c:v>
                </c:pt>
                <c:pt idx="141">
                  <c:v>0.0</c:v>
                </c:pt>
                <c:pt idx="142">
                  <c:v>0.0</c:v>
                </c:pt>
                <c:pt idx="143">
                  <c:v>0.0</c:v>
                </c:pt>
                <c:pt idx="144">
                  <c:v>0.0</c:v>
                </c:pt>
                <c:pt idx="145">
                  <c:v>0.0</c:v>
                </c:pt>
                <c:pt idx="146">
                  <c:v>0.0</c:v>
                </c:pt>
                <c:pt idx="147">
                  <c:v>0.0</c:v>
                </c:pt>
                <c:pt idx="148">
                  <c:v>0.0</c:v>
                </c:pt>
                <c:pt idx="149">
                  <c:v>0.0</c:v>
                </c:pt>
                <c:pt idx="150">
                  <c:v>0.0</c:v>
                </c:pt>
                <c:pt idx="151">
                  <c:v>26460.0</c:v>
                </c:pt>
                <c:pt idx="152">
                  <c:v>0.0</c:v>
                </c:pt>
                <c:pt idx="153">
                  <c:v>26460.0</c:v>
                </c:pt>
                <c:pt idx="154">
                  <c:v>0.0</c:v>
                </c:pt>
                <c:pt idx="155">
                  <c:v>17110.8</c:v>
                </c:pt>
                <c:pt idx="156">
                  <c:v>0.0</c:v>
                </c:pt>
                <c:pt idx="157">
                  <c:v>0.0</c:v>
                </c:pt>
                <c:pt idx="158">
                  <c:v>0.0</c:v>
                </c:pt>
                <c:pt idx="159">
                  <c:v>0.0</c:v>
                </c:pt>
                <c:pt idx="160">
                  <c:v>26460.0</c:v>
                </c:pt>
                <c:pt idx="161">
                  <c:v>21168.0</c:v>
                </c:pt>
                <c:pt idx="162">
                  <c:v>0.0</c:v>
                </c:pt>
                <c:pt idx="163">
                  <c:v>21168.0</c:v>
                </c:pt>
                <c:pt idx="164">
                  <c:v>0.0</c:v>
                </c:pt>
                <c:pt idx="165">
                  <c:v>0.0</c:v>
                </c:pt>
                <c:pt idx="166">
                  <c:v>15876.0</c:v>
                </c:pt>
                <c:pt idx="167">
                  <c:v>0.0</c:v>
                </c:pt>
                <c:pt idx="168">
                  <c:v>0.0</c:v>
                </c:pt>
                <c:pt idx="169">
                  <c:v>18036</c:v>
                </c:pt>
                <c:pt idx="170">
                  <c:v>16262.46</c:v>
                </c:pt>
                <c:pt idx="171">
                  <c:v>0.0</c:v>
                </c:pt>
                <c:pt idx="172">
                  <c:v>18036</c:v>
                </c:pt>
                <c:pt idx="173">
                  <c:v>18036</c:v>
                </c:pt>
                <c:pt idx="174">
                  <c:v>19539</c:v>
                </c:pt>
                <c:pt idx="175">
                  <c:v>0.0</c:v>
                </c:pt>
                <c:pt idx="176">
                  <c:v>17585.1</c:v>
                </c:pt>
                <c:pt idx="177">
                  <c:v>19539</c:v>
                </c:pt>
                <c:pt idx="178">
                  <c:v>0.0</c:v>
                </c:pt>
                <c:pt idx="179">
                  <c:v>21042</c:v>
                </c:pt>
                <c:pt idx="180">
                  <c:v>0.0</c:v>
                </c:pt>
                <c:pt idx="181">
                  <c:v>18436.6998</c:v>
                </c:pt>
                <c:pt idx="182">
                  <c:v>20580.57899999999</c:v>
                </c:pt>
                <c:pt idx="183">
                  <c:v>18036</c:v>
                </c:pt>
                <c:pt idx="184">
                  <c:v>21042</c:v>
                </c:pt>
                <c:pt idx="185">
                  <c:v>22545</c:v>
                </c:pt>
                <c:pt idx="186">
                  <c:v>0.0</c:v>
                </c:pt>
                <c:pt idx="187">
                  <c:v>18787.5</c:v>
                </c:pt>
                <c:pt idx="188">
                  <c:v>19539</c:v>
                </c:pt>
                <c:pt idx="189">
                  <c:v>16794.0</c:v>
                </c:pt>
                <c:pt idx="190">
                  <c:v>20992.5</c:v>
                </c:pt>
                <c:pt idx="191">
                  <c:v>16794.0</c:v>
                </c:pt>
                <c:pt idx="192">
                  <c:v>19593.0</c:v>
                </c:pt>
                <c:pt idx="193">
                  <c:v>22392.0</c:v>
                </c:pt>
                <c:pt idx="194">
                  <c:v>25191.0</c:v>
                </c:pt>
                <c:pt idx="195">
                  <c:v>36387.0</c:v>
                </c:pt>
                <c:pt idx="196">
                  <c:v>25191.0</c:v>
                </c:pt>
                <c:pt idx="197">
                  <c:v>22392.0</c:v>
                </c:pt>
                <c:pt idx="198">
                  <c:v>25191.0</c:v>
                </c:pt>
                <c:pt idx="199">
                  <c:v>28689.75</c:v>
                </c:pt>
                <c:pt idx="200">
                  <c:v>30789.0</c:v>
                </c:pt>
                <c:pt idx="201">
                  <c:v>15552</c:v>
                </c:pt>
                <c:pt idx="202">
                  <c:v>2592</c:v>
                </c:pt>
                <c:pt idx="203">
                  <c:v>29375.9136</c:v>
                </c:pt>
                <c:pt idx="204">
                  <c:v>31104</c:v>
                </c:pt>
                <c:pt idx="205">
                  <c:v>33696.0</c:v>
                </c:pt>
                <c:pt idx="206">
                  <c:v>22031.7408</c:v>
                </c:pt>
                <c:pt idx="207">
                  <c:v>33695.7408</c:v>
                </c:pt>
                <c:pt idx="208">
                  <c:v>33538.2687</c:v>
                </c:pt>
                <c:pt idx="209">
                  <c:v>23130.0</c:v>
                </c:pt>
                <c:pt idx="210">
                  <c:v>34695.0</c:v>
                </c:pt>
                <c:pt idx="211">
                  <c:v>35041.95</c:v>
                </c:pt>
                <c:pt idx="212">
                  <c:v>23130.0</c:v>
                </c:pt>
                <c:pt idx="213">
                  <c:v>30839.6916</c:v>
                </c:pt>
                <c:pt idx="214">
                  <c:v>34695.0</c:v>
                </c:pt>
                <c:pt idx="215">
                  <c:v>34695.0</c:v>
                </c:pt>
                <c:pt idx="216">
                  <c:v>40477.2687</c:v>
                </c:pt>
                <c:pt idx="217">
                  <c:v>43947.0</c:v>
                </c:pt>
                <c:pt idx="218">
                  <c:v>0.0</c:v>
                </c:pt>
                <c:pt idx="219">
                  <c:v>34695.0</c:v>
                </c:pt>
                <c:pt idx="220">
                  <c:v>37008.0</c:v>
                </c:pt>
                <c:pt idx="221">
                  <c:v>36547.713</c:v>
                </c:pt>
                <c:pt idx="222">
                  <c:v>0.0</c:v>
                </c:pt>
                <c:pt idx="223">
                  <c:v>34695.0</c:v>
                </c:pt>
                <c:pt idx="224">
                  <c:v>16190.7687</c:v>
                </c:pt>
                <c:pt idx="225">
                  <c:v>19267.29</c:v>
                </c:pt>
                <c:pt idx="226">
                  <c:v>0.0</c:v>
                </c:pt>
                <c:pt idx="227">
                  <c:v>0.0</c:v>
                </c:pt>
                <c:pt idx="228">
                  <c:v>0.0</c:v>
                </c:pt>
                <c:pt idx="229">
                  <c:v>10489.455</c:v>
                </c:pt>
                <c:pt idx="230">
                  <c:v>3226.5</c:v>
                </c:pt>
                <c:pt idx="231">
                  <c:v>10905.57</c:v>
                </c:pt>
                <c:pt idx="232">
                  <c:v>17208.0</c:v>
                </c:pt>
                <c:pt idx="233">
                  <c:v>29683.8</c:v>
                </c:pt>
                <c:pt idx="234">
                  <c:v>21510.0</c:v>
                </c:pt>
                <c:pt idx="235">
                  <c:v>29038.5</c:v>
                </c:pt>
                <c:pt idx="236">
                  <c:v>10905.57</c:v>
                </c:pt>
                <c:pt idx="237">
                  <c:v>19359.0</c:v>
                </c:pt>
                <c:pt idx="238">
                  <c:v>0.0</c:v>
                </c:pt>
                <c:pt idx="239">
                  <c:v>0.0</c:v>
                </c:pt>
                <c:pt idx="240">
                  <c:v>31189.5</c:v>
                </c:pt>
                <c:pt idx="241">
                  <c:v>19359.0</c:v>
                </c:pt>
                <c:pt idx="242">
                  <c:v>25812.0</c:v>
                </c:pt>
                <c:pt idx="243">
                  <c:v>11793.6</c:v>
                </c:pt>
                <c:pt idx="244">
                  <c:v>0.0</c:v>
                </c:pt>
                <c:pt idx="245">
                  <c:v>0.0</c:v>
                </c:pt>
                <c:pt idx="246">
                  <c:v>18720.0</c:v>
                </c:pt>
                <c:pt idx="247">
                  <c:v>19656.0</c:v>
                </c:pt>
                <c:pt idx="248">
                  <c:v>19656.0</c:v>
                </c:pt>
                <c:pt idx="249">
                  <c:v>4212.000000000001</c:v>
                </c:pt>
                <c:pt idx="250">
                  <c:v>0.0</c:v>
                </c:pt>
                <c:pt idx="251">
                  <c:v>0.0</c:v>
                </c:pt>
                <c:pt idx="252">
                  <c:v>24959.9376</c:v>
                </c:pt>
                <c:pt idx="253">
                  <c:v>0.0</c:v>
                </c:pt>
                <c:pt idx="254">
                  <c:v>24804.0</c:v>
                </c:pt>
                <c:pt idx="255">
                  <c:v>28080.0</c:v>
                </c:pt>
                <c:pt idx="256">
                  <c:v>0.0</c:v>
                </c:pt>
                <c:pt idx="257">
                  <c:v>26208.0</c:v>
                </c:pt>
                <c:pt idx="258">
                  <c:v>0.0</c:v>
                </c:pt>
                <c:pt idx="259">
                  <c:v>22464.0</c:v>
                </c:pt>
                <c:pt idx="260">
                  <c:v>24959.9376</c:v>
                </c:pt>
                <c:pt idx="261">
                  <c:v>11232.0</c:v>
                </c:pt>
                <c:pt idx="262">
                  <c:v>9360.000000000001</c:v>
                </c:pt>
                <c:pt idx="263">
                  <c:v>0.0</c:v>
                </c:pt>
                <c:pt idx="264">
                  <c:v>0.0</c:v>
                </c:pt>
                <c:pt idx="265">
                  <c:v>15235.2</c:v>
                </c:pt>
                <c:pt idx="266">
                  <c:v>13248.0</c:v>
                </c:pt>
                <c:pt idx="267">
                  <c:v>12420.0</c:v>
                </c:pt>
                <c:pt idx="268">
                  <c:v>16560.0</c:v>
                </c:pt>
                <c:pt idx="269">
                  <c:v>16560.0</c:v>
                </c:pt>
                <c:pt idx="270">
                  <c:v>18630.0</c:v>
                </c:pt>
                <c:pt idx="271">
                  <c:v>20617.641954</c:v>
                </c:pt>
                <c:pt idx="272">
                  <c:v>19656.0</c:v>
                </c:pt>
                <c:pt idx="273">
                  <c:v>17199.0</c:v>
                </c:pt>
                <c:pt idx="274">
                  <c:v>14742.0</c:v>
                </c:pt>
                <c:pt idx="275">
                  <c:v>19656.0</c:v>
                </c:pt>
                <c:pt idx="276">
                  <c:v>20475.0</c:v>
                </c:pt>
                <c:pt idx="277">
                  <c:v>24242.4</c:v>
                </c:pt>
                <c:pt idx="278">
                  <c:v>24570.0</c:v>
                </c:pt>
                <c:pt idx="279">
                  <c:v>15586.875</c:v>
                </c:pt>
                <c:pt idx="280">
                  <c:v>17604</c:v>
                </c:pt>
                <c:pt idx="281">
                  <c:v>22005</c:v>
                </c:pt>
                <c:pt idx="282">
                  <c:v>23472</c:v>
                </c:pt>
                <c:pt idx="283">
                  <c:v>23472</c:v>
                </c:pt>
                <c:pt idx="284">
                  <c:v>19188.36</c:v>
                </c:pt>
                <c:pt idx="285">
                  <c:v>22005</c:v>
                </c:pt>
                <c:pt idx="286">
                  <c:v>19071</c:v>
                </c:pt>
                <c:pt idx="287">
                  <c:v>23472</c:v>
                </c:pt>
                <c:pt idx="288">
                  <c:v>24205.5</c:v>
                </c:pt>
                <c:pt idx="289">
                  <c:v>22005</c:v>
                </c:pt>
                <c:pt idx="290">
                  <c:v>32274</c:v>
                </c:pt>
                <c:pt idx="291">
                  <c:v>22738.5</c:v>
                </c:pt>
                <c:pt idx="292">
                  <c:v>18465.25127445</c:v>
                </c:pt>
                <c:pt idx="293">
                  <c:v>22005</c:v>
                </c:pt>
                <c:pt idx="294">
                  <c:v>21418.2</c:v>
                </c:pt>
                <c:pt idx="295">
                  <c:v>22005</c:v>
                </c:pt>
                <c:pt idx="296">
                  <c:v>0.0</c:v>
                </c:pt>
                <c:pt idx="297">
                  <c:v>22005</c:v>
                </c:pt>
                <c:pt idx="298">
                  <c:v>0.0</c:v>
                </c:pt>
                <c:pt idx="299">
                  <c:v>2934</c:v>
                </c:pt>
                <c:pt idx="300">
                  <c:v>20538</c:v>
                </c:pt>
                <c:pt idx="301">
                  <c:v>19071</c:v>
                </c:pt>
                <c:pt idx="302">
                  <c:v>20546.802</c:v>
                </c:pt>
                <c:pt idx="303">
                  <c:v>8068.5</c:v>
                </c:pt>
                <c:pt idx="304">
                  <c:v>18648.0</c:v>
                </c:pt>
                <c:pt idx="305">
                  <c:v>0.0</c:v>
                </c:pt>
                <c:pt idx="306">
                  <c:v>0.0</c:v>
                </c:pt>
                <c:pt idx="307">
                  <c:v>14652.0</c:v>
                </c:pt>
                <c:pt idx="308">
                  <c:v>17316.0</c:v>
                </c:pt>
                <c:pt idx="309">
                  <c:v>14652.0</c:v>
                </c:pt>
                <c:pt idx="310">
                  <c:v>17760.00222</c:v>
                </c:pt>
                <c:pt idx="311">
                  <c:v>0.0</c:v>
                </c:pt>
                <c:pt idx="312">
                  <c:v>10656.0</c:v>
                </c:pt>
                <c:pt idx="313">
                  <c:v>11988.0</c:v>
                </c:pt>
                <c:pt idx="314">
                  <c:v>13986.0</c:v>
                </c:pt>
                <c:pt idx="315">
                  <c:v>13320.0</c:v>
                </c:pt>
                <c:pt idx="316">
                  <c:v>8125.200000000002</c:v>
                </c:pt>
                <c:pt idx="317">
                  <c:v>13320.0</c:v>
                </c:pt>
                <c:pt idx="318">
                  <c:v>10656.0</c:v>
                </c:pt>
                <c:pt idx="319">
                  <c:v>0.0</c:v>
                </c:pt>
                <c:pt idx="320">
                  <c:v>10656.0</c:v>
                </c:pt>
                <c:pt idx="321">
                  <c:v>7992.000000000001</c:v>
                </c:pt>
                <c:pt idx="322">
                  <c:v>0.0</c:v>
                </c:pt>
                <c:pt idx="323">
                  <c:v>10656.0</c:v>
                </c:pt>
                <c:pt idx="324">
                  <c:v>11455.2</c:v>
                </c:pt>
                <c:pt idx="325">
                  <c:v>11988.0</c:v>
                </c:pt>
                <c:pt idx="326">
                  <c:v>13320.0</c:v>
                </c:pt>
                <c:pt idx="327">
                  <c:v>13852.8</c:v>
                </c:pt>
                <c:pt idx="328">
                  <c:v>0.0</c:v>
                </c:pt>
                <c:pt idx="329">
                  <c:v>13176.0</c:v>
                </c:pt>
                <c:pt idx="330">
                  <c:v>13725.0</c:v>
                </c:pt>
                <c:pt idx="331">
                  <c:v>10980.0</c:v>
                </c:pt>
                <c:pt idx="332">
                  <c:v>0.0</c:v>
                </c:pt>
                <c:pt idx="333">
                  <c:v>10980.0</c:v>
                </c:pt>
                <c:pt idx="334">
                  <c:v>11529.0</c:v>
                </c:pt>
                <c:pt idx="335">
                  <c:v>0.0</c:v>
                </c:pt>
                <c:pt idx="336">
                  <c:v>0.0</c:v>
                </c:pt>
                <c:pt idx="337">
                  <c:v>878.4000000000001</c:v>
                </c:pt>
                <c:pt idx="338">
                  <c:v>1482.3</c:v>
                </c:pt>
                <c:pt idx="339">
                  <c:v>18299.9817</c:v>
                </c:pt>
                <c:pt idx="340">
                  <c:v>0.0</c:v>
                </c:pt>
                <c:pt idx="341">
                  <c:v>0.0</c:v>
                </c:pt>
                <c:pt idx="342">
                  <c:v>0.0</c:v>
                </c:pt>
                <c:pt idx="343">
                  <c:v>0.0</c:v>
                </c:pt>
                <c:pt idx="344">
                  <c:v>2745.0</c:v>
                </c:pt>
                <c:pt idx="345">
                  <c:v>0.0</c:v>
                </c:pt>
                <c:pt idx="346">
                  <c:v>0.0</c:v>
                </c:pt>
                <c:pt idx="347">
                  <c:v>4545.72</c:v>
                </c:pt>
                <c:pt idx="348">
                  <c:v>23058.0</c:v>
                </c:pt>
                <c:pt idx="349">
                  <c:v>0.0</c:v>
                </c:pt>
                <c:pt idx="350">
                  <c:v>16470.0</c:v>
                </c:pt>
                <c:pt idx="351">
                  <c:v>16470.0</c:v>
                </c:pt>
                <c:pt idx="352">
                  <c:v>0.0</c:v>
                </c:pt>
                <c:pt idx="353">
                  <c:v>16470.0</c:v>
                </c:pt>
                <c:pt idx="354">
                  <c:v>12483.0</c:v>
                </c:pt>
                <c:pt idx="355">
                  <c:v>11542.5</c:v>
                </c:pt>
                <c:pt idx="356">
                  <c:v>9832.5</c:v>
                </c:pt>
                <c:pt idx="357">
                  <c:v>11115.0</c:v>
                </c:pt>
                <c:pt idx="358">
                  <c:v>12825.0</c:v>
                </c:pt>
                <c:pt idx="359">
                  <c:v>10901.25</c:v>
                </c:pt>
                <c:pt idx="360">
                  <c:v>10260.0</c:v>
                </c:pt>
                <c:pt idx="361">
                  <c:v>11756.25</c:v>
                </c:pt>
                <c:pt idx="362">
                  <c:v>12825.0</c:v>
                </c:pt>
                <c:pt idx="363">
                  <c:v>2137.5</c:v>
                </c:pt>
                <c:pt idx="364">
                  <c:v>2565.0</c:v>
                </c:pt>
                <c:pt idx="365">
                  <c:v>8550.0</c:v>
                </c:pt>
                <c:pt idx="366">
                  <c:v>0.0</c:v>
                </c:pt>
                <c:pt idx="367">
                  <c:v>9405.0</c:v>
                </c:pt>
                <c:pt idx="368">
                  <c:v>8977.5</c:v>
                </c:pt>
                <c:pt idx="369">
                  <c:v>8550.0</c:v>
                </c:pt>
                <c:pt idx="370">
                  <c:v>0.0</c:v>
                </c:pt>
                <c:pt idx="371">
                  <c:v>9405.0</c:v>
                </c:pt>
                <c:pt idx="372">
                  <c:v>0.0</c:v>
                </c:pt>
                <c:pt idx="373">
                  <c:v>10260.0</c:v>
                </c:pt>
                <c:pt idx="374">
                  <c:v>10687.5</c:v>
                </c:pt>
                <c:pt idx="375">
                  <c:v>12825.0</c:v>
                </c:pt>
                <c:pt idx="376">
                  <c:v>0.0</c:v>
                </c:pt>
                <c:pt idx="377">
                  <c:v>0.0</c:v>
                </c:pt>
                <c:pt idx="378">
                  <c:v>11115.0</c:v>
                </c:pt>
                <c:pt idx="379">
                  <c:v>11970.0</c:v>
                </c:pt>
                <c:pt idx="380">
                  <c:v>12910.5</c:v>
                </c:pt>
                <c:pt idx="381">
                  <c:v>0.0</c:v>
                </c:pt>
                <c:pt idx="382">
                  <c:v>0.0</c:v>
                </c:pt>
                <c:pt idx="383">
                  <c:v>12825.0</c:v>
                </c:pt>
                <c:pt idx="384">
                  <c:v>8550.0</c:v>
                </c:pt>
                <c:pt idx="385">
                  <c:v>11328.75</c:v>
                </c:pt>
                <c:pt idx="386">
                  <c:v>12825.0</c:v>
                </c:pt>
                <c:pt idx="387">
                  <c:v>12150.0</c:v>
                </c:pt>
                <c:pt idx="388">
                  <c:v>12150.0</c:v>
                </c:pt>
                <c:pt idx="389">
                  <c:v>11340.0</c:v>
                </c:pt>
                <c:pt idx="390">
                  <c:v>0.0</c:v>
                </c:pt>
                <c:pt idx="391">
                  <c:v>12150.0</c:v>
                </c:pt>
                <c:pt idx="392">
                  <c:v>12150.0</c:v>
                </c:pt>
                <c:pt idx="393">
                  <c:v>13770.0</c:v>
                </c:pt>
                <c:pt idx="394">
                  <c:v>12960.0</c:v>
                </c:pt>
                <c:pt idx="395">
                  <c:v>14175.0</c:v>
                </c:pt>
                <c:pt idx="396">
                  <c:v>17820.0</c:v>
                </c:pt>
                <c:pt idx="397">
                  <c:v>20250.0</c:v>
                </c:pt>
                <c:pt idx="398">
                  <c:v>22680.0</c:v>
                </c:pt>
                <c:pt idx="399">
                  <c:v>22671.9</c:v>
                </c:pt>
                <c:pt idx="400">
                  <c:v>21375.0</c:v>
                </c:pt>
                <c:pt idx="401">
                  <c:v>20520.0</c:v>
                </c:pt>
                <c:pt idx="402">
                  <c:v>21375.0</c:v>
                </c:pt>
                <c:pt idx="403">
                  <c:v>11542.5</c:v>
                </c:pt>
                <c:pt idx="404">
                  <c:v>21375.0</c:v>
                </c:pt>
                <c:pt idx="405">
                  <c:v>20520.0</c:v>
                </c:pt>
                <c:pt idx="406">
                  <c:v>23512.5</c:v>
                </c:pt>
                <c:pt idx="407">
                  <c:v>23512.5</c:v>
                </c:pt>
                <c:pt idx="408">
                  <c:v>20520.0</c:v>
                </c:pt>
                <c:pt idx="409">
                  <c:v>21375.0</c:v>
                </c:pt>
                <c:pt idx="410">
                  <c:v>22443.75</c:v>
                </c:pt>
                <c:pt idx="411">
                  <c:v>22443.75</c:v>
                </c:pt>
                <c:pt idx="412">
                  <c:v>23512.5</c:v>
                </c:pt>
                <c:pt idx="413">
                  <c:v>24025.5</c:v>
                </c:pt>
                <c:pt idx="414">
                  <c:v>20520.0</c:v>
                </c:pt>
                <c:pt idx="415">
                  <c:v>26265.6</c:v>
                </c:pt>
                <c:pt idx="416">
                  <c:v>27360.0</c:v>
                </c:pt>
                <c:pt idx="417">
                  <c:v>27360.0</c:v>
                </c:pt>
                <c:pt idx="418">
                  <c:v>9656.470590750001</c:v>
                </c:pt>
                <c:pt idx="419">
                  <c:v>28301.56875</c:v>
                </c:pt>
                <c:pt idx="420">
                  <c:v>21469.05</c:v>
                </c:pt>
                <c:pt idx="421">
                  <c:v>28899.0</c:v>
                </c:pt>
                <c:pt idx="422">
                  <c:v>5130.0</c:v>
                </c:pt>
                <c:pt idx="423">
                  <c:v>1231.2</c:v>
                </c:pt>
                <c:pt idx="424">
                  <c:v>359.1000000000001</c:v>
                </c:pt>
                <c:pt idx="425">
                  <c:v>12825.0</c:v>
                </c:pt>
                <c:pt idx="426">
                  <c:v>20520.0</c:v>
                </c:pt>
                <c:pt idx="427">
                  <c:v>18168.75</c:v>
                </c:pt>
                <c:pt idx="428">
                  <c:v>20673.9</c:v>
                </c:pt>
                <c:pt idx="429">
                  <c:v>15390.0</c:v>
                </c:pt>
                <c:pt idx="430">
                  <c:v>12825.0</c:v>
                </c:pt>
                <c:pt idx="431">
                  <c:v>12825.0</c:v>
                </c:pt>
                <c:pt idx="432">
                  <c:v>22500.0</c:v>
                </c:pt>
                <c:pt idx="433">
                  <c:v>27000.0</c:v>
                </c:pt>
                <c:pt idx="434">
                  <c:v>24750.0</c:v>
                </c:pt>
                <c:pt idx="435">
                  <c:v>16200.0</c:v>
                </c:pt>
                <c:pt idx="436">
                  <c:v>12600.0</c:v>
                </c:pt>
                <c:pt idx="437">
                  <c:v>16200.0</c:v>
                </c:pt>
                <c:pt idx="438">
                  <c:v>13500.0</c:v>
                </c:pt>
                <c:pt idx="439">
                  <c:v>19199.97</c:v>
                </c:pt>
                <c:pt idx="440">
                  <c:v>18000.0</c:v>
                </c:pt>
                <c:pt idx="441">
                  <c:v>19482.345</c:v>
                </c:pt>
                <c:pt idx="442">
                  <c:v>9000.0</c:v>
                </c:pt>
                <c:pt idx="443">
                  <c:v>18900.0</c:v>
                </c:pt>
                <c:pt idx="444">
                  <c:v>22500.0</c:v>
                </c:pt>
                <c:pt idx="445">
                  <c:v>26100.0</c:v>
                </c:pt>
                <c:pt idx="446">
                  <c:v>19800.0</c:v>
                </c:pt>
                <c:pt idx="447">
                  <c:v>22500.0</c:v>
                </c:pt>
                <c:pt idx="448">
                  <c:v>27450.0</c:v>
                </c:pt>
                <c:pt idx="449">
                  <c:v>27000.0</c:v>
                </c:pt>
                <c:pt idx="450">
                  <c:v>25200.0</c:v>
                </c:pt>
                <c:pt idx="451">
                  <c:v>13500.0</c:v>
                </c:pt>
                <c:pt idx="452">
                  <c:v>0.0</c:v>
                </c:pt>
                <c:pt idx="453">
                  <c:v>13500.0</c:v>
                </c:pt>
                <c:pt idx="454">
                  <c:v>27000.0</c:v>
                </c:pt>
                <c:pt idx="455">
                  <c:v>13950.0</c:v>
                </c:pt>
                <c:pt idx="456">
                  <c:v>22500.0</c:v>
                </c:pt>
                <c:pt idx="457">
                  <c:v>18000.0</c:v>
                </c:pt>
                <c:pt idx="458">
                  <c:v>34615.395</c:v>
                </c:pt>
                <c:pt idx="459">
                  <c:v>27000.0</c:v>
                </c:pt>
                <c:pt idx="460">
                  <c:v>0.0</c:v>
                </c:pt>
                <c:pt idx="461">
                  <c:v>0.0</c:v>
                </c:pt>
                <c:pt idx="462">
                  <c:v>31500.0</c:v>
                </c:pt>
                <c:pt idx="463">
                  <c:v>32400.0</c:v>
                </c:pt>
                <c:pt idx="464">
                  <c:v>0.0</c:v>
                </c:pt>
                <c:pt idx="465">
                  <c:v>27000.0</c:v>
                </c:pt>
                <c:pt idx="466">
                  <c:v>0.0</c:v>
                </c:pt>
                <c:pt idx="467">
                  <c:v>0.0</c:v>
                </c:pt>
                <c:pt idx="468">
                  <c:v>18000.0</c:v>
                </c:pt>
                <c:pt idx="469">
                  <c:v>22500.0</c:v>
                </c:pt>
                <c:pt idx="470">
                  <c:v>27000.0</c:v>
                </c:pt>
                <c:pt idx="471">
                  <c:v>27000.0</c:v>
                </c:pt>
                <c:pt idx="472">
                  <c:v>27000.0</c:v>
                </c:pt>
                <c:pt idx="473">
                  <c:v>0.0</c:v>
                </c:pt>
                <c:pt idx="474">
                  <c:v>20362.5</c:v>
                </c:pt>
                <c:pt idx="475">
                  <c:v>19462.5</c:v>
                </c:pt>
                <c:pt idx="476">
                  <c:v>0.0</c:v>
                </c:pt>
                <c:pt idx="477">
                  <c:v>0.0</c:v>
                </c:pt>
                <c:pt idx="478">
                  <c:v>0.0</c:v>
                </c:pt>
                <c:pt idx="479">
                  <c:v>0.0</c:v>
                </c:pt>
                <c:pt idx="480">
                  <c:v>0.0</c:v>
                </c:pt>
                <c:pt idx="481">
                  <c:v>0.0</c:v>
                </c:pt>
                <c:pt idx="482">
                  <c:v>0.0</c:v>
                </c:pt>
                <c:pt idx="483">
                  <c:v>0.0</c:v>
                </c:pt>
                <c:pt idx="484">
                  <c:v>0.0</c:v>
                </c:pt>
                <c:pt idx="485">
                  <c:v>0.0</c:v>
                </c:pt>
                <c:pt idx="486">
                  <c:v>0.0</c:v>
                </c:pt>
                <c:pt idx="487">
                  <c:v>26550.0</c:v>
                </c:pt>
                <c:pt idx="488">
                  <c:v>27000.0</c:v>
                </c:pt>
                <c:pt idx="489">
                  <c:v>27000.0</c:v>
                </c:pt>
                <c:pt idx="490">
                  <c:v>27000.0</c:v>
                </c:pt>
                <c:pt idx="491">
                  <c:v>27900.0</c:v>
                </c:pt>
                <c:pt idx="492">
                  <c:v>30825.0</c:v>
                </c:pt>
                <c:pt idx="493">
                  <c:v>31500.0</c:v>
                </c:pt>
                <c:pt idx="494">
                  <c:v>27000.0</c:v>
                </c:pt>
                <c:pt idx="495">
                  <c:v>34200.0</c:v>
                </c:pt>
                <c:pt idx="496">
                  <c:v>34200.0</c:v>
                </c:pt>
                <c:pt idx="497">
                  <c:v>31500.0</c:v>
                </c:pt>
                <c:pt idx="498">
                  <c:v>32850.0</c:v>
                </c:pt>
                <c:pt idx="499">
                  <c:v>29619.135</c:v>
                </c:pt>
                <c:pt idx="500">
                  <c:v>27999.99</c:v>
                </c:pt>
                <c:pt idx="501">
                  <c:v>13500.0</c:v>
                </c:pt>
                <c:pt idx="502">
                  <c:v>14999.985</c:v>
                </c:pt>
                <c:pt idx="503">
                  <c:v>0.0</c:v>
                </c:pt>
                <c:pt idx="504">
                  <c:v>7931.25</c:v>
                </c:pt>
                <c:pt idx="505">
                  <c:v>6789.375</c:v>
                </c:pt>
                <c:pt idx="506">
                  <c:v>6862.5</c:v>
                </c:pt>
                <c:pt idx="507">
                  <c:v>0.0</c:v>
                </c:pt>
                <c:pt idx="508">
                  <c:v>0.0</c:v>
                </c:pt>
                <c:pt idx="509">
                  <c:v>6750.0</c:v>
                </c:pt>
                <c:pt idx="510">
                  <c:v>0.0</c:v>
                </c:pt>
                <c:pt idx="511">
                  <c:v>0.0</c:v>
                </c:pt>
                <c:pt idx="512">
                  <c:v>0.0</c:v>
                </c:pt>
                <c:pt idx="513">
                  <c:v>0.0</c:v>
                </c:pt>
                <c:pt idx="514">
                  <c:v>0.0</c:v>
                </c:pt>
                <c:pt idx="515">
                  <c:v>3600.0</c:v>
                </c:pt>
                <c:pt idx="516">
                  <c:v>3600.0</c:v>
                </c:pt>
                <c:pt idx="517">
                  <c:v>4500.0</c:v>
                </c:pt>
                <c:pt idx="518">
                  <c:v>7200.0</c:v>
                </c:pt>
                <c:pt idx="519">
                  <c:v>21870.0</c:v>
                </c:pt>
                <c:pt idx="520">
                  <c:v>26010.0</c:v>
                </c:pt>
                <c:pt idx="521">
                  <c:v>26820.0</c:v>
                </c:pt>
                <c:pt idx="522">
                  <c:v>27000.0</c:v>
                </c:pt>
                <c:pt idx="523">
                  <c:v>27090.0</c:v>
                </c:pt>
                <c:pt idx="524">
                  <c:v>27630.0</c:v>
                </c:pt>
                <c:pt idx="525">
                  <c:v>27900.0</c:v>
                </c:pt>
                <c:pt idx="526">
                  <c:v>28080.0</c:v>
                </c:pt>
                <c:pt idx="527">
                  <c:v>28350.0</c:v>
                </c:pt>
                <c:pt idx="528">
                  <c:v>27270.0</c:v>
                </c:pt>
                <c:pt idx="529">
                  <c:v>26280.0</c:v>
                </c:pt>
                <c:pt idx="530">
                  <c:v>26730.0</c:v>
                </c:pt>
                <c:pt idx="531">
                  <c:v>26280.0</c:v>
                </c:pt>
                <c:pt idx="532">
                  <c:v>26550.0</c:v>
                </c:pt>
                <c:pt idx="533">
                  <c:v>26100.0</c:v>
                </c:pt>
                <c:pt idx="534">
                  <c:v>24300.0</c:v>
                </c:pt>
                <c:pt idx="535">
                  <c:v>23850.0</c:v>
                </c:pt>
                <c:pt idx="536">
                  <c:v>23040.0</c:v>
                </c:pt>
                <c:pt idx="537">
                  <c:v>25290.0</c:v>
                </c:pt>
                <c:pt idx="538">
                  <c:v>28944.0</c:v>
                </c:pt>
                <c:pt idx="539">
                  <c:v>28620.0</c:v>
                </c:pt>
                <c:pt idx="540">
                  <c:v>22680.0</c:v>
                </c:pt>
                <c:pt idx="541">
                  <c:v>26460.0</c:v>
                </c:pt>
                <c:pt idx="542">
                  <c:v>25596.0</c:v>
                </c:pt>
                <c:pt idx="543">
                  <c:v>23220.0</c:v>
                </c:pt>
                <c:pt idx="544">
                  <c:v>0.0</c:v>
                </c:pt>
                <c:pt idx="545">
                  <c:v>0.0</c:v>
                </c:pt>
                <c:pt idx="546">
                  <c:v>25380.0</c:v>
                </c:pt>
                <c:pt idx="547">
                  <c:v>24737.14285714286</c:v>
                </c:pt>
                <c:pt idx="548">
                  <c:v>11040.0</c:v>
                </c:pt>
                <c:pt idx="549">
                  <c:v>0.0</c:v>
                </c:pt>
                <c:pt idx="550">
                  <c:v>10706.70638297872</c:v>
                </c:pt>
                <c:pt idx="551">
                  <c:v>11887.5</c:v>
                </c:pt>
                <c:pt idx="552">
                  <c:v>8086.956521739131</c:v>
                </c:pt>
                <c:pt idx="553">
                  <c:v>10443.02521008403</c:v>
                </c:pt>
                <c:pt idx="554">
                  <c:v>6513.618677042803</c:v>
                </c:pt>
                <c:pt idx="555">
                  <c:v>25544.8888888889</c:v>
                </c:pt>
                <c:pt idx="556">
                  <c:v>66335.02538071067</c:v>
                </c:pt>
                <c:pt idx="557">
                  <c:v>62831.53553299494</c:v>
                </c:pt>
                <c:pt idx="558">
                  <c:v>53616.24365482236</c:v>
                </c:pt>
                <c:pt idx="559">
                  <c:v>59759.77157360408</c:v>
                </c:pt>
                <c:pt idx="560">
                  <c:v>46579.11167512692</c:v>
                </c:pt>
                <c:pt idx="561">
                  <c:v>59453.71218274114</c:v>
                </c:pt>
                <c:pt idx="562">
                  <c:v>43929.01717766499</c:v>
                </c:pt>
                <c:pt idx="563">
                  <c:v>43147.67208121829</c:v>
                </c:pt>
                <c:pt idx="564">
                  <c:v>37294.56548223351</c:v>
                </c:pt>
                <c:pt idx="565">
                  <c:v>16700.22321428572</c:v>
                </c:pt>
                <c:pt idx="566">
                  <c:v>14302.09427521009</c:v>
                </c:pt>
                <c:pt idx="567">
                  <c:v>13247.90816326531</c:v>
                </c:pt>
                <c:pt idx="568">
                  <c:v>13622.9060451566</c:v>
                </c:pt>
                <c:pt idx="569">
                  <c:v>7359.727643718952</c:v>
                </c:pt>
                <c:pt idx="570">
                  <c:v>6876.562500000002</c:v>
                </c:pt>
                <c:pt idx="571">
                  <c:v>3720.73985483339</c:v>
                </c:pt>
                <c:pt idx="572">
                  <c:v>1853.021422797091</c:v>
                </c:pt>
                <c:pt idx="573">
                  <c:v>1064.628468841286</c:v>
                </c:pt>
                <c:pt idx="574">
                  <c:v>916.0220930232565</c:v>
                </c:pt>
              </c:numCache>
            </c:numRef>
          </c:val>
        </c:ser>
        <c:ser>
          <c:idx val="1"/>
          <c:order val="1"/>
          <c:tx>
            <c:v>20-years average</c:v>
          </c:tx>
          <c:spPr>
            <a:ln w="41275">
              <a:solidFill>
                <a:schemeClr val="accent1"/>
              </a:solidFill>
            </a:ln>
          </c:spPr>
          <c:marker>
            <c:symbol val="none"/>
          </c:marker>
          <c:cat>
            <c:numRef>
              <c:f>data!$A$4:$A$578</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data!$AF$4:$AF$578</c:f>
              <c:numCache>
                <c:formatCode>General</c:formatCode>
                <c:ptCount val="575"/>
                <c:pt idx="10" formatCode="0">
                  <c:v>3366.2565</c:v>
                </c:pt>
                <c:pt idx="11" formatCode="0">
                  <c:v>2816.5125</c:v>
                </c:pt>
                <c:pt idx="12" formatCode="0">
                  <c:v>2816.5125</c:v>
                </c:pt>
                <c:pt idx="13" formatCode="0">
                  <c:v>2631.985714285714</c:v>
                </c:pt>
                <c:pt idx="14" formatCode="0">
                  <c:v>2439.8625</c:v>
                </c:pt>
                <c:pt idx="15" formatCode="0">
                  <c:v>2439.8625</c:v>
                </c:pt>
                <c:pt idx="16" formatCode="0">
                  <c:v>2333.346428571428</c:v>
                </c:pt>
                <c:pt idx="17" formatCode="0">
                  <c:v>2198.39625</c:v>
                </c:pt>
                <c:pt idx="18" formatCode="0">
                  <c:v>2205.1049</c:v>
                </c:pt>
                <c:pt idx="19" formatCode="0">
                  <c:v>2172.8586375</c:v>
                </c:pt>
                <c:pt idx="20" formatCode="0">
                  <c:v>2172.8586375</c:v>
                </c:pt>
                <c:pt idx="21" formatCode="0">
                  <c:v>2172.8586375</c:v>
                </c:pt>
                <c:pt idx="22" formatCode="0">
                  <c:v>2172.8586375</c:v>
                </c:pt>
                <c:pt idx="23" formatCode="0">
                  <c:v>2172.8586375</c:v>
                </c:pt>
                <c:pt idx="24" formatCode="0">
                  <c:v>2073.661762499999</c:v>
                </c:pt>
                <c:pt idx="25" formatCode="0">
                  <c:v>2073.661762499999</c:v>
                </c:pt>
                <c:pt idx="26" formatCode="0">
                  <c:v>2026.613442857143</c:v>
                </c:pt>
                <c:pt idx="27" formatCode="0">
                  <c:v>2026.613442857143</c:v>
                </c:pt>
                <c:pt idx="28" formatCode="0">
                  <c:v>2026.613442857143</c:v>
                </c:pt>
                <c:pt idx="29" formatCode="0">
                  <c:v>2026.613442857143</c:v>
                </c:pt>
                <c:pt idx="30" formatCode="0">
                  <c:v>2040.049157142857</c:v>
                </c:pt>
                <c:pt idx="31" formatCode="0">
                  <c:v>1984.73235</c:v>
                </c:pt>
                <c:pt idx="32" formatCode="0">
                  <c:v>1984.73235</c:v>
                </c:pt>
                <c:pt idx="33" formatCode="0">
                  <c:v>1984.73235</c:v>
                </c:pt>
                <c:pt idx="34" formatCode="0">
                  <c:v>2076.71382</c:v>
                </c:pt>
                <c:pt idx="35" formatCode="0">
                  <c:v>2076.71382</c:v>
                </c:pt>
                <c:pt idx="36" formatCode="0">
                  <c:v>2076.71382</c:v>
                </c:pt>
                <c:pt idx="37" formatCode="0">
                  <c:v>2172.329775</c:v>
                </c:pt>
                <c:pt idx="38" formatCode="0">
                  <c:v>2478.5247</c:v>
                </c:pt>
                <c:pt idx="39" formatCode="0">
                  <c:v>2588.4</c:v>
                </c:pt>
                <c:pt idx="40" formatCode="0">
                  <c:v>2588.4</c:v>
                </c:pt>
                <c:pt idx="41" formatCode="0">
                  <c:v>2588.4</c:v>
                </c:pt>
                <c:pt idx="42" formatCode="0">
                  <c:v>2588.4</c:v>
                </c:pt>
                <c:pt idx="43" formatCode="0">
                  <c:v>2588.4</c:v>
                </c:pt>
                <c:pt idx="44" formatCode="0">
                  <c:v>3521.31735</c:v>
                </c:pt>
                <c:pt idx="45" formatCode="0">
                  <c:v>3296.8047</c:v>
                </c:pt>
                <c:pt idx="46" formatCode="0">
                  <c:v>3296.8047</c:v>
                </c:pt>
                <c:pt idx="47" formatCode="0">
                  <c:v>3299.05665</c:v>
                </c:pt>
                <c:pt idx="48" formatCode="0">
                  <c:v>3312.16182</c:v>
                </c:pt>
                <c:pt idx="49" formatCode="0">
                  <c:v>3494.75985</c:v>
                </c:pt>
                <c:pt idx="50" formatCode="0">
                  <c:v>3494.75985</c:v>
                </c:pt>
                <c:pt idx="51" formatCode="0">
                  <c:v>3606.3231</c:v>
                </c:pt>
                <c:pt idx="52" formatCode="0">
                  <c:v>3426.962657142857</c:v>
                </c:pt>
                <c:pt idx="53" formatCode="0">
                  <c:v>3426.962657142857</c:v>
                </c:pt>
                <c:pt idx="54" formatCode="0">
                  <c:v>3426.962657142857</c:v>
                </c:pt>
                <c:pt idx="55" formatCode="0">
                  <c:v>3194.48008125</c:v>
                </c:pt>
                <c:pt idx="56" formatCode="0">
                  <c:v>3194.48008125</c:v>
                </c:pt>
                <c:pt idx="57" formatCode="0">
                  <c:v>3194.48008125</c:v>
                </c:pt>
                <c:pt idx="58" formatCode="0">
                  <c:v>3194.48008125</c:v>
                </c:pt>
                <c:pt idx="59" formatCode="0">
                  <c:v>3064.0066</c:v>
                </c:pt>
                <c:pt idx="60" formatCode="0">
                  <c:v>2979.8300025</c:v>
                </c:pt>
                <c:pt idx="61" formatCode="0">
                  <c:v>2979.8300025</c:v>
                </c:pt>
                <c:pt idx="62" formatCode="0">
                  <c:v>2892.59261590909</c:v>
                </c:pt>
                <c:pt idx="63" formatCode="0">
                  <c:v>2786.22448125</c:v>
                </c:pt>
                <c:pt idx="64" formatCode="0">
                  <c:v>2786.22448125</c:v>
                </c:pt>
                <c:pt idx="65" formatCode="0">
                  <c:v>2549.776520454545</c:v>
                </c:pt>
                <c:pt idx="66" formatCode="0">
                  <c:v>2508.540811363636</c:v>
                </c:pt>
                <c:pt idx="67" formatCode="0">
                  <c:v>2434.45543125</c:v>
                </c:pt>
                <c:pt idx="68" formatCode="0">
                  <c:v>2264.59168125</c:v>
                </c:pt>
                <c:pt idx="69" formatCode="0">
                  <c:v>2164.592515909091</c:v>
                </c:pt>
                <c:pt idx="70" formatCode="0">
                  <c:v>1940.2767675</c:v>
                </c:pt>
                <c:pt idx="71" formatCode="0">
                  <c:v>1940.2767675</c:v>
                </c:pt>
                <c:pt idx="72" formatCode="0">
                  <c:v>1807.487575</c:v>
                </c:pt>
                <c:pt idx="73" formatCode="0">
                  <c:v>1739.573521875</c:v>
                </c:pt>
                <c:pt idx="74" formatCode="0">
                  <c:v>1739.573521875</c:v>
                </c:pt>
                <c:pt idx="75" formatCode="0">
                  <c:v>1739.573521875</c:v>
                </c:pt>
                <c:pt idx="76" formatCode="0">
                  <c:v>1764.212303571429</c:v>
                </c:pt>
                <c:pt idx="77" formatCode="0">
                  <c:v>1764.212303571429</c:v>
                </c:pt>
                <c:pt idx="78" formatCode="0">
                  <c:v>1764.212303571429</c:v>
                </c:pt>
                <c:pt idx="79" formatCode="0">
                  <c:v>1764.212303571429</c:v>
                </c:pt>
                <c:pt idx="80" formatCode="0">
                  <c:v>1721.5445625</c:v>
                </c:pt>
                <c:pt idx="81" formatCode="0">
                  <c:v>1621.40535</c:v>
                </c:pt>
                <c:pt idx="82" formatCode="0">
                  <c:v>1621.40535</c:v>
                </c:pt>
                <c:pt idx="83" formatCode="0">
                  <c:v>1521.702</c:v>
                </c:pt>
                <c:pt idx="84" formatCode="0">
                  <c:v>1490.211</c:v>
                </c:pt>
                <c:pt idx="85" formatCode="0">
                  <c:v>1490.211</c:v>
                </c:pt>
                <c:pt idx="86" formatCode="0">
                  <c:v>1490.211</c:v>
                </c:pt>
                <c:pt idx="87" formatCode="0">
                  <c:v>1443.481875</c:v>
                </c:pt>
                <c:pt idx="88" formatCode="0">
                  <c:v>1267.4475</c:v>
                </c:pt>
                <c:pt idx="141" formatCode="0">
                  <c:v>26460.0</c:v>
                </c:pt>
                <c:pt idx="142" formatCode="0">
                  <c:v>26460.0</c:v>
                </c:pt>
                <c:pt idx="143" formatCode="0">
                  <c:v>26460.0</c:v>
                </c:pt>
                <c:pt idx="144" formatCode="0">
                  <c:v>26460.0</c:v>
                </c:pt>
                <c:pt idx="145" formatCode="0">
                  <c:v>23343.6</c:v>
                </c:pt>
                <c:pt idx="146" formatCode="0">
                  <c:v>23343.6</c:v>
                </c:pt>
                <c:pt idx="147" formatCode="0">
                  <c:v>23343.6</c:v>
                </c:pt>
                <c:pt idx="148" formatCode="0">
                  <c:v>23343.6</c:v>
                </c:pt>
                <c:pt idx="149" formatCode="0">
                  <c:v>23343.6</c:v>
                </c:pt>
                <c:pt idx="150" formatCode="0">
                  <c:v>24122.7</c:v>
                </c:pt>
                <c:pt idx="151" formatCode="0">
                  <c:v>23531.76</c:v>
                </c:pt>
                <c:pt idx="152" formatCode="0">
                  <c:v>23531.76</c:v>
                </c:pt>
                <c:pt idx="153" formatCode="0">
                  <c:v>23137.8</c:v>
                </c:pt>
                <c:pt idx="154" formatCode="0">
                  <c:v>23137.8</c:v>
                </c:pt>
                <c:pt idx="155" formatCode="0">
                  <c:v>23137.8</c:v>
                </c:pt>
                <c:pt idx="156" formatCode="0">
                  <c:v>22100.4</c:v>
                </c:pt>
                <c:pt idx="157" formatCode="0">
                  <c:v>22100.4</c:v>
                </c:pt>
                <c:pt idx="158" formatCode="0">
                  <c:v>22100.4</c:v>
                </c:pt>
                <c:pt idx="159" formatCode="0">
                  <c:v>21592.35</c:v>
                </c:pt>
                <c:pt idx="160" formatCode="0">
                  <c:v>21000.14</c:v>
                </c:pt>
                <c:pt idx="161" formatCode="0">
                  <c:v>21000.14</c:v>
                </c:pt>
                <c:pt idx="162" formatCode="0">
                  <c:v>20064.14</c:v>
                </c:pt>
                <c:pt idx="163" formatCode="0">
                  <c:v>19861.326</c:v>
                </c:pt>
                <c:pt idx="164" formatCode="0">
                  <c:v>19169.226</c:v>
                </c:pt>
                <c:pt idx="165" formatCode="0">
                  <c:v>19169.226</c:v>
                </c:pt>
                <c:pt idx="166" formatCode="0">
                  <c:v>19216.656</c:v>
                </c:pt>
                <c:pt idx="167" formatCode="0">
                  <c:v>19245.96</c:v>
                </c:pt>
                <c:pt idx="168" formatCode="0">
                  <c:v>19245.96</c:v>
                </c:pt>
                <c:pt idx="169" formatCode="0">
                  <c:v>19395.63</c:v>
                </c:pt>
                <c:pt idx="170" formatCode="0">
                  <c:v>19395.63</c:v>
                </c:pt>
                <c:pt idx="171" formatCode="0">
                  <c:v>18727.02165</c:v>
                </c:pt>
                <c:pt idx="172" formatCode="0">
                  <c:v>18678.0699</c:v>
                </c:pt>
                <c:pt idx="173" formatCode="0">
                  <c:v>18628.67990769231</c:v>
                </c:pt>
                <c:pt idx="174" formatCode="0">
                  <c:v>18618.9876</c:v>
                </c:pt>
                <c:pt idx="175" formatCode="0">
                  <c:v>18899.41705714285</c:v>
                </c:pt>
                <c:pt idx="176" formatCode="0">
                  <c:v>18899.41705714285</c:v>
                </c:pt>
                <c:pt idx="177" formatCode="0">
                  <c:v>19107.38134285714</c:v>
                </c:pt>
                <c:pt idx="178" formatCode="0">
                  <c:v>19136.15592</c:v>
                </c:pt>
                <c:pt idx="179" formatCode="0">
                  <c:v>18989.771175</c:v>
                </c:pt>
                <c:pt idx="180" formatCode="0">
                  <c:v>19174.552425</c:v>
                </c:pt>
                <c:pt idx="181" formatCode="0">
                  <c:v>19207.773675</c:v>
                </c:pt>
                <c:pt idx="182" formatCode="0">
                  <c:v>19230.43404705882</c:v>
                </c:pt>
                <c:pt idx="183" formatCode="0">
                  <c:v>19486.66934117647</c:v>
                </c:pt>
                <c:pt idx="184" formatCode="0">
                  <c:v>19907.55169411764</c:v>
                </c:pt>
                <c:pt idx="185" formatCode="0">
                  <c:v>20898.61051764706</c:v>
                </c:pt>
                <c:pt idx="186" formatCode="0">
                  <c:v>21137.0766</c:v>
                </c:pt>
                <c:pt idx="187" formatCode="0">
                  <c:v>21404.1266</c:v>
                </c:pt>
                <c:pt idx="188" formatCode="0">
                  <c:v>21718.1266</c:v>
                </c:pt>
                <c:pt idx="189" formatCode="0">
                  <c:v>22085.05414736842</c:v>
                </c:pt>
                <c:pt idx="190" formatCode="0">
                  <c:v>22598.05414736842</c:v>
                </c:pt>
                <c:pt idx="191" formatCode="0">
                  <c:v>22245.75144</c:v>
                </c:pt>
                <c:pt idx="192" formatCode="0">
                  <c:v>22619.91645</c:v>
                </c:pt>
                <c:pt idx="193" formatCode="0">
                  <c:v>23059.68318</c:v>
                </c:pt>
                <c:pt idx="194" formatCode="0">
                  <c:v>23713.08318</c:v>
                </c:pt>
                <c:pt idx="195" formatCode="0">
                  <c:v>24345.78318</c:v>
                </c:pt>
                <c:pt idx="196" formatCode="0">
                  <c:v>24320.12022</c:v>
                </c:pt>
                <c:pt idx="197" formatCode="0">
                  <c:v>24766.57834285714</c:v>
                </c:pt>
                <c:pt idx="198" formatCode="0">
                  <c:v>25468.9959</c:v>
                </c:pt>
                <c:pt idx="199" formatCode="0">
                  <c:v>25639.9959</c:v>
                </c:pt>
                <c:pt idx="200" formatCode="0">
                  <c:v>26492.42447142857</c:v>
                </c:pt>
                <c:pt idx="201" formatCode="0">
                  <c:v>27161.4459</c:v>
                </c:pt>
                <c:pt idx="202" formatCode="0">
                  <c:v>27463.16018571428</c:v>
                </c:pt>
                <c:pt idx="203" formatCode="0">
                  <c:v>27998.71692857143</c:v>
                </c:pt>
                <c:pt idx="204" formatCode="0">
                  <c:v>28584.57407142857</c:v>
                </c:pt>
                <c:pt idx="205" formatCode="0">
                  <c:v>29037.1455</c:v>
                </c:pt>
                <c:pt idx="206" formatCode="0">
                  <c:v>29231.9202</c:v>
                </c:pt>
                <c:pt idx="207" formatCode="0">
                  <c:v>30125.06305714286</c:v>
                </c:pt>
                <c:pt idx="208" formatCode="0">
                  <c:v>30511.71621</c:v>
                </c:pt>
                <c:pt idx="209" formatCode="0">
                  <c:v>30986.91621</c:v>
                </c:pt>
                <c:pt idx="210" formatCode="0">
                  <c:v>31402.82871</c:v>
                </c:pt>
                <c:pt idx="211" formatCode="0">
                  <c:v>31690.76436</c:v>
                </c:pt>
                <c:pt idx="212" formatCode="0">
                  <c:v>32540.17301052632</c:v>
                </c:pt>
                <c:pt idx="213" formatCode="0">
                  <c:v>33002.01511578947</c:v>
                </c:pt>
                <c:pt idx="214" formatCode="0">
                  <c:v>32308.06012105264</c:v>
                </c:pt>
                <c:pt idx="215" formatCode="0">
                  <c:v>31685.07538421053</c:v>
                </c:pt>
                <c:pt idx="216" formatCode="0">
                  <c:v>31573.35735000001</c:v>
                </c:pt>
                <c:pt idx="217" formatCode="0">
                  <c:v>32134.62891176471</c:v>
                </c:pt>
                <c:pt idx="218" formatCode="0">
                  <c:v>32037.05941875</c:v>
                </c:pt>
                <c:pt idx="219" formatCode="0">
                  <c:v>30596.5085625</c:v>
                </c:pt>
                <c:pt idx="220" formatCode="0">
                  <c:v>29352.5398125</c:v>
                </c:pt>
                <c:pt idx="221" formatCode="0">
                  <c:v>27865.7004375</c:v>
                </c:pt>
                <c:pt idx="222" formatCode="0">
                  <c:v>26751.0785625</c:v>
                </c:pt>
                <c:pt idx="223" formatCode="0">
                  <c:v>27160.6910625</c:v>
                </c:pt>
                <c:pt idx="224" formatCode="0">
                  <c:v>26577.5853375</c:v>
                </c:pt>
                <c:pt idx="225" formatCode="0">
                  <c:v>26224.0540875</c:v>
                </c:pt>
                <c:pt idx="226" formatCode="0">
                  <c:v>24737.2147125</c:v>
                </c:pt>
                <c:pt idx="227" formatCode="0">
                  <c:v>23417.32291875</c:v>
                </c:pt>
                <c:pt idx="228" formatCode="0">
                  <c:v>22048.67778</c:v>
                </c:pt>
                <c:pt idx="229" formatCode="0">
                  <c:v>22048.67778</c:v>
                </c:pt>
                <c:pt idx="230" formatCode="0">
                  <c:v>21814.97778</c:v>
                </c:pt>
                <c:pt idx="231" formatCode="0">
                  <c:v>20638.37778</c:v>
                </c:pt>
                <c:pt idx="232" formatCode="0">
                  <c:v>19922.66358</c:v>
                </c:pt>
                <c:pt idx="233" formatCode="0">
                  <c:v>19414.59710625</c:v>
                </c:pt>
                <c:pt idx="234" formatCode="0">
                  <c:v>18395.90358</c:v>
                </c:pt>
                <c:pt idx="235" formatCode="0">
                  <c:v>18553.41321428572</c:v>
                </c:pt>
                <c:pt idx="236" formatCode="0">
                  <c:v>18514.32107142857</c:v>
                </c:pt>
                <c:pt idx="237" formatCode="0">
                  <c:v>18590.433</c:v>
                </c:pt>
                <c:pt idx="238" formatCode="0">
                  <c:v>18657.0309375</c:v>
                </c:pt>
                <c:pt idx="239" formatCode="0">
                  <c:v>17807.32323529412</c:v>
                </c:pt>
                <c:pt idx="240" formatCode="0">
                  <c:v>18264.69</c:v>
                </c:pt>
                <c:pt idx="241" formatCode="0">
                  <c:v>19267.236</c:v>
                </c:pt>
                <c:pt idx="242" formatCode="0">
                  <c:v>20204.19384</c:v>
                </c:pt>
                <c:pt idx="243" formatCode="0">
                  <c:v>20418.20768571428</c:v>
                </c:pt>
                <c:pt idx="244" formatCode="0">
                  <c:v>20069.65054285715</c:v>
                </c:pt>
                <c:pt idx="245" formatCode="0">
                  <c:v>20538.93625714286</c:v>
                </c:pt>
                <c:pt idx="246" formatCode="0">
                  <c:v>19885.12366153846</c:v>
                </c:pt>
                <c:pt idx="247" formatCode="0">
                  <c:v>21062.23366153846</c:v>
                </c:pt>
                <c:pt idx="248" formatCode="0">
                  <c:v>21204.1698</c:v>
                </c:pt>
                <c:pt idx="249" formatCode="0">
                  <c:v>21301.07981538462</c:v>
                </c:pt>
                <c:pt idx="250" formatCode="0">
                  <c:v>21562.4268</c:v>
                </c:pt>
                <c:pt idx="251" formatCode="0">
                  <c:v>20136.89108571428</c:v>
                </c:pt>
                <c:pt idx="252" formatCode="0">
                  <c:v>19422.6768</c:v>
                </c:pt>
                <c:pt idx="253" formatCode="0">
                  <c:v>18931.1904</c:v>
                </c:pt>
                <c:pt idx="254" formatCode="0">
                  <c:v>19525.9896</c:v>
                </c:pt>
                <c:pt idx="255" formatCode="0">
                  <c:v>19195.92886153846</c:v>
                </c:pt>
                <c:pt idx="256" formatCode="0">
                  <c:v>18771.07680000001</c:v>
                </c:pt>
                <c:pt idx="257" formatCode="0">
                  <c:v>18321.0768</c:v>
                </c:pt>
                <c:pt idx="258" formatCode="0">
                  <c:v>18099.93394285714</c:v>
                </c:pt>
                <c:pt idx="259" formatCode="0">
                  <c:v>17878.79108571428</c:v>
                </c:pt>
                <c:pt idx="260" formatCode="0">
                  <c:v>18908.64822857143</c:v>
                </c:pt>
                <c:pt idx="261" formatCode="0">
                  <c:v>19022.5811436</c:v>
                </c:pt>
                <c:pt idx="262" formatCode="0">
                  <c:v>19062.169822125</c:v>
                </c:pt>
                <c:pt idx="263" formatCode="0">
                  <c:v>18577.111222125</c:v>
                </c:pt>
                <c:pt idx="264" formatCode="0">
                  <c:v>18351.51644435294</c:v>
                </c:pt>
                <c:pt idx="265" formatCode="0">
                  <c:v>18048.69291494118</c:v>
                </c:pt>
                <c:pt idx="266" formatCode="0">
                  <c:v>17601.33997376471</c:v>
                </c:pt>
                <c:pt idx="267" formatCode="0">
                  <c:v>17970.287753</c:v>
                </c:pt>
                <c:pt idx="268" formatCode="0">
                  <c:v>17879.287753</c:v>
                </c:pt>
                <c:pt idx="269" formatCode="0">
                  <c:v>17758.63445021053</c:v>
                </c:pt>
                <c:pt idx="270" formatCode="0">
                  <c:v>17502.84497652632</c:v>
                </c:pt>
                <c:pt idx="271" formatCode="0">
                  <c:v>17347.32194494737</c:v>
                </c:pt>
                <c:pt idx="272" formatCode="0">
                  <c:v>17991.53247126316</c:v>
                </c:pt>
                <c:pt idx="273" formatCode="0">
                  <c:v>18734.26931336842</c:v>
                </c:pt>
                <c:pt idx="274" formatCode="0">
                  <c:v>18756.9738477</c:v>
                </c:pt>
                <c:pt idx="275" formatCode="0">
                  <c:v>18911.64175971428</c:v>
                </c:pt>
                <c:pt idx="276" formatCode="0">
                  <c:v>19094.29890257143</c:v>
                </c:pt>
                <c:pt idx="277" formatCode="0">
                  <c:v>19581.15604542857</c:v>
                </c:pt>
                <c:pt idx="278" formatCode="0">
                  <c:v>20142.37033114286</c:v>
                </c:pt>
                <c:pt idx="279" formatCode="0">
                  <c:v>20401.65604542857</c:v>
                </c:pt>
                <c:pt idx="280" formatCode="0">
                  <c:v>21149.94175971428</c:v>
                </c:pt>
                <c:pt idx="281" formatCode="0">
                  <c:v>21345.58461685714</c:v>
                </c:pt>
                <c:pt idx="282" formatCode="0">
                  <c:v>21243.08982259285</c:v>
                </c:pt>
                <c:pt idx="283" formatCode="0">
                  <c:v>21354.94696545</c:v>
                </c:pt>
                <c:pt idx="284" formatCode="0">
                  <c:v>21555.86125116428</c:v>
                </c:pt>
                <c:pt idx="285" formatCode="0">
                  <c:v>21901.71839402143</c:v>
                </c:pt>
                <c:pt idx="286" formatCode="0">
                  <c:v>22014.0043137225</c:v>
                </c:pt>
                <c:pt idx="287" formatCode="0">
                  <c:v>22090.5043137225</c:v>
                </c:pt>
                <c:pt idx="288" formatCode="0">
                  <c:v>21977.24664602368</c:v>
                </c:pt>
                <c:pt idx="289" formatCode="0">
                  <c:v>22228.29927760263</c:v>
                </c:pt>
                <c:pt idx="290" formatCode="0">
                  <c:v>22488.88480391842</c:v>
                </c:pt>
                <c:pt idx="291" formatCode="0">
                  <c:v>22566.09533023421</c:v>
                </c:pt>
                <c:pt idx="292" formatCode="0">
                  <c:v>22489.34806707631</c:v>
                </c:pt>
                <c:pt idx="293" formatCode="0">
                  <c:v>21678.63754076052</c:v>
                </c:pt>
                <c:pt idx="294" formatCode="0">
                  <c:v>21424.74280391842</c:v>
                </c:pt>
                <c:pt idx="295" formatCode="0">
                  <c:v>21548.986293025</c:v>
                </c:pt>
                <c:pt idx="296" formatCode="0">
                  <c:v>21522.16195732059</c:v>
                </c:pt>
                <c:pt idx="297" formatCode="0">
                  <c:v>21262.22078085</c:v>
                </c:pt>
                <c:pt idx="298" formatCode="0">
                  <c:v>20900.10313379117</c:v>
                </c:pt>
                <c:pt idx="299" formatCode="0">
                  <c:v>20338.13254555588</c:v>
                </c:pt>
                <c:pt idx="300" formatCode="0">
                  <c:v>20088.42679379117</c:v>
                </c:pt>
                <c:pt idx="301" formatCode="0">
                  <c:v>19326.82846840313</c:v>
                </c:pt>
                <c:pt idx="302" formatCode="0">
                  <c:v>18571.67221840313</c:v>
                </c:pt>
                <c:pt idx="303" formatCode="0">
                  <c:v>18166.84401375</c:v>
                </c:pt>
                <c:pt idx="304" formatCode="0">
                  <c:v>17665.65651375</c:v>
                </c:pt>
                <c:pt idx="305" formatCode="0">
                  <c:v>17159.51901375</c:v>
                </c:pt>
                <c:pt idx="306" formatCode="0">
                  <c:v>16292.03151375</c:v>
                </c:pt>
                <c:pt idx="307" formatCode="0">
                  <c:v>16117.20613058824</c:v>
                </c:pt>
                <c:pt idx="308" formatCode="0">
                  <c:v>15449.61789529412</c:v>
                </c:pt>
                <c:pt idx="309" formatCode="0">
                  <c:v>15449.61789529412</c:v>
                </c:pt>
                <c:pt idx="310" formatCode="0">
                  <c:v>14350.55907176471</c:v>
                </c:pt>
                <c:pt idx="311" formatCode="0">
                  <c:v>13612.55907176471</c:v>
                </c:pt>
                <c:pt idx="312" formatCode="0">
                  <c:v>13271.40651375</c:v>
                </c:pt>
                <c:pt idx="313" formatCode="0">
                  <c:v>12653.23138875</c:v>
                </c:pt>
                <c:pt idx="314" formatCode="0">
                  <c:v>12864.90013875</c:v>
                </c:pt>
                <c:pt idx="315" formatCode="0">
                  <c:v>12448.65013875</c:v>
                </c:pt>
                <c:pt idx="316" formatCode="0">
                  <c:v>12499.90601294118</c:v>
                </c:pt>
                <c:pt idx="317" formatCode="0">
                  <c:v>12575.06679</c:v>
                </c:pt>
                <c:pt idx="318" formatCode="0">
                  <c:v>12452.8942482353</c:v>
                </c:pt>
                <c:pt idx="319" formatCode="0">
                  <c:v>12209.36483647059</c:v>
                </c:pt>
                <c:pt idx="320" formatCode="0">
                  <c:v>12154.83542470589</c:v>
                </c:pt>
                <c:pt idx="321" formatCode="0">
                  <c:v>11756.01176470588</c:v>
                </c:pt>
                <c:pt idx="322" formatCode="0">
                  <c:v>11756.01176470588</c:v>
                </c:pt>
                <c:pt idx="323" formatCode="0">
                  <c:v>11775.07058823529</c:v>
                </c:pt>
                <c:pt idx="324" formatCode="0">
                  <c:v>11748.07058823529</c:v>
                </c:pt>
                <c:pt idx="325" formatCode="0">
                  <c:v>11608.2</c:v>
                </c:pt>
                <c:pt idx="326" formatCode="0">
                  <c:v>11494.08</c:v>
                </c:pt>
                <c:pt idx="327" formatCode="0">
                  <c:v>11010.96</c:v>
                </c:pt>
                <c:pt idx="328" formatCode="0">
                  <c:v>10221.78</c:v>
                </c:pt>
                <c:pt idx="329" formatCode="0">
                  <c:v>10731.37878</c:v>
                </c:pt>
                <c:pt idx="330" formatCode="0">
                  <c:v>10731.37878</c:v>
                </c:pt>
                <c:pt idx="331" formatCode="0">
                  <c:v>10736.76297857143</c:v>
                </c:pt>
                <c:pt idx="332" formatCode="0">
                  <c:v>10947.89859230769</c:v>
                </c:pt>
                <c:pt idx="333" formatCode="0">
                  <c:v>10947.89859230769</c:v>
                </c:pt>
                <c:pt idx="334" formatCode="0">
                  <c:v>10339.36013076923</c:v>
                </c:pt>
                <c:pt idx="335" formatCode="0">
                  <c:v>10246.373475</c:v>
                </c:pt>
                <c:pt idx="336" formatCode="0">
                  <c:v>10088.0437909091</c:v>
                </c:pt>
                <c:pt idx="337" formatCode="0">
                  <c:v>9290.381972727273</c:v>
                </c:pt>
                <c:pt idx="338" formatCode="0">
                  <c:v>10127.21833636364</c:v>
                </c:pt>
                <c:pt idx="339" formatCode="0">
                  <c:v>10127.21833636364</c:v>
                </c:pt>
                <c:pt idx="340" formatCode="0">
                  <c:v>10426.67288181818</c:v>
                </c:pt>
                <c:pt idx="341" formatCode="0">
                  <c:v>10676.21833636364</c:v>
                </c:pt>
                <c:pt idx="342" formatCode="0">
                  <c:v>10645.84017</c:v>
                </c:pt>
                <c:pt idx="343" formatCode="0">
                  <c:v>11175.30924545455</c:v>
                </c:pt>
                <c:pt idx="344" formatCode="0">
                  <c:v>11311.94560909091</c:v>
                </c:pt>
                <c:pt idx="345" formatCode="0">
                  <c:v>11313.17288181818</c:v>
                </c:pt>
                <c:pt idx="346" formatCode="0">
                  <c:v>11189.783475</c:v>
                </c:pt>
                <c:pt idx="347" formatCode="0">
                  <c:v>11184.0309</c:v>
                </c:pt>
                <c:pt idx="348" formatCode="0">
                  <c:v>12103.00013076923</c:v>
                </c:pt>
                <c:pt idx="349" formatCode="0">
                  <c:v>12827.53474615385</c:v>
                </c:pt>
                <c:pt idx="350" formatCode="0">
                  <c:v>12209.07461538462</c:v>
                </c:pt>
                <c:pt idx="351" formatCode="0">
                  <c:v>12176.73</c:v>
                </c:pt>
                <c:pt idx="352" formatCode="0">
                  <c:v>12219.948</c:v>
                </c:pt>
                <c:pt idx="353" formatCode="0">
                  <c:v>11589.795</c:v>
                </c:pt>
                <c:pt idx="354" formatCode="0">
                  <c:v>11058.92470588235</c:v>
                </c:pt>
                <c:pt idx="355" formatCode="0">
                  <c:v>11400.39529411765</c:v>
                </c:pt>
                <c:pt idx="356" formatCode="0">
                  <c:v>11400.39529411765</c:v>
                </c:pt>
                <c:pt idx="357" formatCode="0">
                  <c:v>11289.54</c:v>
                </c:pt>
                <c:pt idx="358" formatCode="0">
                  <c:v>11535.75</c:v>
                </c:pt>
                <c:pt idx="359" formatCode="0">
                  <c:v>10729.75</c:v>
                </c:pt>
                <c:pt idx="360" formatCode="0">
                  <c:v>10729.75</c:v>
                </c:pt>
                <c:pt idx="361" formatCode="0">
                  <c:v>10337.25</c:v>
                </c:pt>
                <c:pt idx="362" formatCode="0">
                  <c:v>9976.5</c:v>
                </c:pt>
                <c:pt idx="363" formatCode="0">
                  <c:v>9992.25</c:v>
                </c:pt>
                <c:pt idx="364" formatCode="0">
                  <c:v>9671.0</c:v>
                </c:pt>
                <c:pt idx="365" formatCode="0">
                  <c:v>9690.0</c:v>
                </c:pt>
                <c:pt idx="366" formatCode="0">
                  <c:v>9581.029411764706</c:v>
                </c:pt>
                <c:pt idx="367" formatCode="0">
                  <c:v>9565.3125</c:v>
                </c:pt>
                <c:pt idx="368" formatCode="0">
                  <c:v>9565.3125</c:v>
                </c:pt>
                <c:pt idx="369" formatCode="0">
                  <c:v>9511.875</c:v>
                </c:pt>
                <c:pt idx="370" formatCode="0">
                  <c:v>9637.453125</c:v>
                </c:pt>
                <c:pt idx="371" formatCode="0">
                  <c:v>9595.950000000001</c:v>
                </c:pt>
                <c:pt idx="372" formatCode="0">
                  <c:v>9441.642857142856</c:v>
                </c:pt>
                <c:pt idx="373" formatCode="0">
                  <c:v>9441.642857142856</c:v>
                </c:pt>
                <c:pt idx="374" formatCode="0">
                  <c:v>9899.678571428571</c:v>
                </c:pt>
                <c:pt idx="375" formatCode="0">
                  <c:v>10525.66071428571</c:v>
                </c:pt>
                <c:pt idx="376" formatCode="0">
                  <c:v>10831.01785714286</c:v>
                </c:pt>
                <c:pt idx="377" formatCode="0">
                  <c:v>10918.95</c:v>
                </c:pt>
                <c:pt idx="378" formatCode="0">
                  <c:v>11101.95</c:v>
                </c:pt>
                <c:pt idx="379" formatCode="0">
                  <c:v>11259.45</c:v>
                </c:pt>
                <c:pt idx="380" formatCode="0">
                  <c:v>11452.98214285714</c:v>
                </c:pt>
                <c:pt idx="381" formatCode="0">
                  <c:v>11499.45</c:v>
                </c:pt>
                <c:pt idx="382" formatCode="0">
                  <c:v>11682.45</c:v>
                </c:pt>
                <c:pt idx="383" formatCode="0">
                  <c:v>11812.921875</c:v>
                </c:pt>
                <c:pt idx="384" formatCode="0">
                  <c:v>11981.671875</c:v>
                </c:pt>
                <c:pt idx="385" formatCode="0">
                  <c:v>12199.640625</c:v>
                </c:pt>
                <c:pt idx="386" formatCode="0">
                  <c:v>12511.828125</c:v>
                </c:pt>
                <c:pt idx="387" formatCode="0">
                  <c:v>12967.01470588235</c:v>
                </c:pt>
                <c:pt idx="388" formatCode="0">
                  <c:v>13506.625</c:v>
                </c:pt>
                <c:pt idx="389" formatCode="0">
                  <c:v>14148.675</c:v>
                </c:pt>
                <c:pt idx="390" formatCode="0">
                  <c:v>14671.175</c:v>
                </c:pt>
                <c:pt idx="391" formatCode="0">
                  <c:v>15093.925</c:v>
                </c:pt>
                <c:pt idx="392" formatCode="0">
                  <c:v>15424.50789473684</c:v>
                </c:pt>
                <c:pt idx="393" formatCode="0">
                  <c:v>15230.4075</c:v>
                </c:pt>
                <c:pt idx="394" formatCode="0">
                  <c:v>15657.9075</c:v>
                </c:pt>
                <c:pt idx="395" formatCode="0">
                  <c:v>16256.4075</c:v>
                </c:pt>
                <c:pt idx="396" formatCode="0">
                  <c:v>16865.595</c:v>
                </c:pt>
                <c:pt idx="397" formatCode="0">
                  <c:v>17399.97</c:v>
                </c:pt>
                <c:pt idx="398" formatCode="0">
                  <c:v>17818.47</c:v>
                </c:pt>
                <c:pt idx="399" formatCode="0">
                  <c:v>18279.72</c:v>
                </c:pt>
                <c:pt idx="400" formatCode="0">
                  <c:v>18834.9075</c:v>
                </c:pt>
                <c:pt idx="401" formatCode="0">
                  <c:v>19006.75714285714</c:v>
                </c:pt>
                <c:pt idx="402" formatCode="0">
                  <c:v>19547.82857142857</c:v>
                </c:pt>
                <c:pt idx="403" formatCode="0">
                  <c:v>20113.32857142857</c:v>
                </c:pt>
                <c:pt idx="404" formatCode="0">
                  <c:v>20434.75714285714</c:v>
                </c:pt>
                <c:pt idx="405" formatCode="0">
                  <c:v>21068.35714285714</c:v>
                </c:pt>
                <c:pt idx="406" formatCode="0">
                  <c:v>21696.21428571428</c:v>
                </c:pt>
                <c:pt idx="407" formatCode="0">
                  <c:v>22150.5</c:v>
                </c:pt>
                <c:pt idx="408" formatCode="0">
                  <c:v>21646.04621860714</c:v>
                </c:pt>
                <c:pt idx="409" formatCode="0">
                  <c:v>21913.73996860714</c:v>
                </c:pt>
                <c:pt idx="410" formatCode="0">
                  <c:v>21856.46139717857</c:v>
                </c:pt>
                <c:pt idx="411" formatCode="0">
                  <c:v>22214.74711146428</c:v>
                </c:pt>
                <c:pt idx="412" formatCode="0">
                  <c:v>21481.88996860714</c:v>
                </c:pt>
                <c:pt idx="413" formatCode="0">
                  <c:v>20522.66139717857</c:v>
                </c:pt>
                <c:pt idx="414" formatCode="0">
                  <c:v>19990.11854003571</c:v>
                </c:pt>
                <c:pt idx="415" formatCode="0">
                  <c:v>19582.97568289285</c:v>
                </c:pt>
                <c:pt idx="416" formatCode="0">
                  <c:v>19582.97568289285</c:v>
                </c:pt>
                <c:pt idx="417" formatCode="0">
                  <c:v>19328.51139717857</c:v>
                </c:pt>
                <c:pt idx="418" formatCode="0">
                  <c:v>19193.33996860714</c:v>
                </c:pt>
                <c:pt idx="419" formatCode="0">
                  <c:v>18949.05425432143</c:v>
                </c:pt>
                <c:pt idx="420" formatCode="0">
                  <c:v>18541.91139717857</c:v>
                </c:pt>
                <c:pt idx="421" formatCode="0">
                  <c:v>18083.87568289286</c:v>
                </c:pt>
                <c:pt idx="422" formatCode="0">
                  <c:v>18086.55425432143</c:v>
                </c:pt>
                <c:pt idx="423" formatCode="0">
                  <c:v>18252.62568289286</c:v>
                </c:pt>
                <c:pt idx="424" formatCode="0">
                  <c:v>18287.12568289286</c:v>
                </c:pt>
                <c:pt idx="425" formatCode="0">
                  <c:v>18081.41139717857</c:v>
                </c:pt>
                <c:pt idx="426" formatCode="0">
                  <c:v>17430.66854003572</c:v>
                </c:pt>
                <c:pt idx="427" formatCode="0">
                  <c:v>16899.23996860714</c:v>
                </c:pt>
                <c:pt idx="428" formatCode="0">
                  <c:v>16239.23996860714</c:v>
                </c:pt>
                <c:pt idx="429" formatCode="0">
                  <c:v>16693.69232142857</c:v>
                </c:pt>
                <c:pt idx="430" formatCode="0">
                  <c:v>16203.14142857143</c:v>
                </c:pt>
                <c:pt idx="431" formatCode="0">
                  <c:v>16108.53642857142</c:v>
                </c:pt>
                <c:pt idx="432" formatCode="0">
                  <c:v>15160.965</c:v>
                </c:pt>
                <c:pt idx="433" formatCode="0">
                  <c:v>15816.67928571429</c:v>
                </c:pt>
                <c:pt idx="434" formatCode="0">
                  <c:v>16829.47928571428</c:v>
                </c:pt>
                <c:pt idx="435" formatCode="0">
                  <c:v>18055.23642857143</c:v>
                </c:pt>
                <c:pt idx="436" formatCode="0">
                  <c:v>18387.37928571428</c:v>
                </c:pt>
                <c:pt idx="437" formatCode="0">
                  <c:v>18481.665</c:v>
                </c:pt>
                <c:pt idx="438" formatCode="0">
                  <c:v>18923.62928571428</c:v>
                </c:pt>
                <c:pt idx="439" formatCode="0">
                  <c:v>19224.87214285714</c:v>
                </c:pt>
                <c:pt idx="440" formatCode="0">
                  <c:v>19692.015</c:v>
                </c:pt>
                <c:pt idx="441" formatCode="0">
                  <c:v>19724.15785714286</c:v>
                </c:pt>
                <c:pt idx="442" formatCode="0">
                  <c:v>20069.11575</c:v>
                </c:pt>
                <c:pt idx="443" formatCode="0">
                  <c:v>19619.11575</c:v>
                </c:pt>
                <c:pt idx="444" formatCode="0">
                  <c:v>19619.11575</c:v>
                </c:pt>
                <c:pt idx="445" formatCode="0">
                  <c:v>19079.11575</c:v>
                </c:pt>
                <c:pt idx="446" formatCode="0">
                  <c:v>19394.11575</c:v>
                </c:pt>
                <c:pt idx="447" formatCode="0">
                  <c:v>19664.11575</c:v>
                </c:pt>
                <c:pt idx="448" formatCode="0">
                  <c:v>20584.8855</c:v>
                </c:pt>
                <c:pt idx="449" formatCode="0">
                  <c:v>21259.8855</c:v>
                </c:pt>
                <c:pt idx="450" formatCode="0">
                  <c:v>21368.30210526315</c:v>
                </c:pt>
                <c:pt idx="451" formatCode="0">
                  <c:v>21555.43</c:v>
                </c:pt>
                <c:pt idx="452" formatCode="0">
                  <c:v>22223.0775</c:v>
                </c:pt>
                <c:pt idx="453" formatCode="0">
                  <c:v>23523.0775</c:v>
                </c:pt>
                <c:pt idx="454" formatCode="0">
                  <c:v>23795.02323529412</c:v>
                </c:pt>
                <c:pt idx="455" formatCode="0">
                  <c:v>24059.72911764706</c:v>
                </c:pt>
                <c:pt idx="456" formatCode="0">
                  <c:v>23932.2121875</c:v>
                </c:pt>
                <c:pt idx="457" formatCode="0">
                  <c:v>24207.693</c:v>
                </c:pt>
                <c:pt idx="458" formatCode="0">
                  <c:v>23907.693</c:v>
                </c:pt>
                <c:pt idx="459" formatCode="0">
                  <c:v>23577.693</c:v>
                </c:pt>
                <c:pt idx="460" formatCode="0">
                  <c:v>23577.693</c:v>
                </c:pt>
                <c:pt idx="461" formatCode="0">
                  <c:v>23697.693</c:v>
                </c:pt>
                <c:pt idx="462" formatCode="0">
                  <c:v>24597.693</c:v>
                </c:pt>
                <c:pt idx="463" formatCode="0">
                  <c:v>24597.693</c:v>
                </c:pt>
                <c:pt idx="464" formatCode="0">
                  <c:v>25055.193</c:v>
                </c:pt>
                <c:pt idx="465" formatCode="0">
                  <c:v>24552.693</c:v>
                </c:pt>
                <c:pt idx="466" formatCode="0">
                  <c:v>25310.02821428571</c:v>
                </c:pt>
                <c:pt idx="467" formatCode="0">
                  <c:v>25526.18423076923</c:v>
                </c:pt>
                <c:pt idx="468" formatCode="0">
                  <c:v>26153.36625</c:v>
                </c:pt>
                <c:pt idx="469" formatCode="0">
                  <c:v>25384.09090909091</c:v>
                </c:pt>
                <c:pt idx="470" formatCode="0">
                  <c:v>25222.5</c:v>
                </c:pt>
                <c:pt idx="471" formatCode="0">
                  <c:v>25222.5</c:v>
                </c:pt>
                <c:pt idx="472" formatCode="0">
                  <c:v>25222.5</c:v>
                </c:pt>
                <c:pt idx="473" formatCode="0">
                  <c:v>24525.0</c:v>
                </c:pt>
                <c:pt idx="474" formatCode="0">
                  <c:v>23540.625</c:v>
                </c:pt>
                <c:pt idx="475" formatCode="0">
                  <c:v>23540.625</c:v>
                </c:pt>
                <c:pt idx="476" formatCode="0">
                  <c:v>23046.42857142857</c:v>
                </c:pt>
                <c:pt idx="477" formatCode="0">
                  <c:v>23484.375</c:v>
                </c:pt>
                <c:pt idx="478" formatCode="0">
                  <c:v>23875.0</c:v>
                </c:pt>
                <c:pt idx="479" formatCode="0">
                  <c:v>24875.0</c:v>
                </c:pt>
                <c:pt idx="480" formatCode="0">
                  <c:v>25375.0</c:v>
                </c:pt>
                <c:pt idx="481" formatCode="0">
                  <c:v>25475.0</c:v>
                </c:pt>
                <c:pt idx="482" formatCode="0">
                  <c:v>25900.0</c:v>
                </c:pt>
                <c:pt idx="483" formatCode="0">
                  <c:v>26400.0</c:v>
                </c:pt>
                <c:pt idx="484" formatCode="0">
                  <c:v>26460.0</c:v>
                </c:pt>
                <c:pt idx="485" formatCode="0">
                  <c:v>27843.75</c:v>
                </c:pt>
                <c:pt idx="486" formatCode="0">
                  <c:v>29317.5</c:v>
                </c:pt>
                <c:pt idx="487" formatCode="0">
                  <c:v>29515.9090909091</c:v>
                </c:pt>
                <c:pt idx="488" formatCode="0">
                  <c:v>29793.75</c:v>
                </c:pt>
                <c:pt idx="489" formatCode="0">
                  <c:v>29780.31807692308</c:v>
                </c:pt>
                <c:pt idx="490" formatCode="0">
                  <c:v>29653.15178571428</c:v>
                </c:pt>
                <c:pt idx="491" formatCode="0">
                  <c:v>28576.275</c:v>
                </c:pt>
                <c:pt idx="492" formatCode="0">
                  <c:v>27727.756875</c:v>
                </c:pt>
                <c:pt idx="493" formatCode="0">
                  <c:v>27727.756875</c:v>
                </c:pt>
                <c:pt idx="494" formatCode="0">
                  <c:v>26563.25647058824</c:v>
                </c:pt>
                <c:pt idx="495" formatCode="0">
                  <c:v>25464.7075</c:v>
                </c:pt>
                <c:pt idx="496" formatCode="0">
                  <c:v>24485.64394736842</c:v>
                </c:pt>
                <c:pt idx="497" formatCode="0">
                  <c:v>24485.64394736842</c:v>
                </c:pt>
                <c:pt idx="498" formatCode="0">
                  <c:v>24370.9575</c:v>
                </c:pt>
                <c:pt idx="499" formatCode="0">
                  <c:v>23245.9575</c:v>
                </c:pt>
                <c:pt idx="500" formatCode="0">
                  <c:v>23025.13147058824</c:v>
                </c:pt>
                <c:pt idx="501" formatCode="0">
                  <c:v>22776.7021875</c:v>
                </c:pt>
                <c:pt idx="502" formatCode="0">
                  <c:v>22435.149</c:v>
                </c:pt>
                <c:pt idx="503" formatCode="0">
                  <c:v>21835.87392857143</c:v>
                </c:pt>
                <c:pt idx="504" formatCode="0">
                  <c:v>21092.47961538461</c:v>
                </c:pt>
                <c:pt idx="505" formatCode="0">
                  <c:v>19292.47961538461</c:v>
                </c:pt>
                <c:pt idx="506" formatCode="0">
                  <c:v>16938.63346153846</c:v>
                </c:pt>
                <c:pt idx="507" formatCode="0">
                  <c:v>14654.01807692308</c:v>
                </c:pt>
                <c:pt idx="508" formatCode="0">
                  <c:v>12784.78730769231</c:v>
                </c:pt>
                <c:pt idx="509" formatCode="0">
                  <c:v>11940.17192307692</c:v>
                </c:pt>
                <c:pt idx="510" formatCode="0">
                  <c:v>11662.54615384615</c:v>
                </c:pt>
                <c:pt idx="511" formatCode="0">
                  <c:v>11571.77769230769</c:v>
                </c:pt>
                <c:pt idx="512" formatCode="0">
                  <c:v>12610.23923076923</c:v>
                </c:pt>
                <c:pt idx="513" formatCode="0">
                  <c:v>13540.24038461538</c:v>
                </c:pt>
                <c:pt idx="514" formatCode="0">
                  <c:v>14546.65178571429</c:v>
                </c:pt>
                <c:pt idx="515" formatCode="0">
                  <c:v>15972.99107142857</c:v>
                </c:pt>
                <c:pt idx="516" formatCode="0">
                  <c:v>17493.75</c:v>
                </c:pt>
                <c:pt idx="517" formatCode="0">
                  <c:v>19028.57142857143</c:v>
                </c:pt>
                <c:pt idx="518" formatCode="0">
                  <c:v>19578.0</c:v>
                </c:pt>
                <c:pt idx="519" formatCode="0">
                  <c:v>19996.875</c:v>
                </c:pt>
                <c:pt idx="520" formatCode="0">
                  <c:v>21245.625</c:v>
                </c:pt>
                <c:pt idx="521" formatCode="0">
                  <c:v>21541.76470588235</c:v>
                </c:pt>
                <c:pt idx="522" formatCode="0">
                  <c:v>21820.0</c:v>
                </c:pt>
                <c:pt idx="523" formatCode="0">
                  <c:v>22045.26315789474</c:v>
                </c:pt>
                <c:pt idx="524" formatCode="0">
                  <c:v>22158.0</c:v>
                </c:pt>
                <c:pt idx="525" formatCode="0">
                  <c:v>22238.57142857143</c:v>
                </c:pt>
                <c:pt idx="526" formatCode="0">
                  <c:v>23164.28571428571</c:v>
                </c:pt>
                <c:pt idx="527" formatCode="0">
                  <c:v>24197.14285714286</c:v>
                </c:pt>
                <c:pt idx="528" formatCode="0">
                  <c:v>25361.14285714286</c:v>
                </c:pt>
                <c:pt idx="529" formatCode="0">
                  <c:v>26381.14285714286</c:v>
                </c:pt>
                <c:pt idx="530" formatCode="0">
                  <c:v>26419.71428571428</c:v>
                </c:pt>
                <c:pt idx="531" formatCode="0">
                  <c:v>26441.14285714286</c:v>
                </c:pt>
                <c:pt idx="532" formatCode="0">
                  <c:v>26382.85714285714</c:v>
                </c:pt>
                <c:pt idx="533" formatCode="0">
                  <c:v>26202.85714285714</c:v>
                </c:pt>
                <c:pt idx="534" formatCode="0">
                  <c:v>26158.5</c:v>
                </c:pt>
                <c:pt idx="535" formatCode="0">
                  <c:v>26081.05263157895</c:v>
                </c:pt>
                <c:pt idx="536" formatCode="0">
                  <c:v>25948.42105263158</c:v>
                </c:pt>
                <c:pt idx="537" formatCode="0">
                  <c:v>25772.48120300752</c:v>
                </c:pt>
                <c:pt idx="538" formatCode="0">
                  <c:v>24861.42857142857</c:v>
                </c:pt>
                <c:pt idx="539" formatCode="0">
                  <c:v>24727.61904761905</c:v>
                </c:pt>
                <c:pt idx="540" formatCode="0">
                  <c:v>23862.43606889564</c:v>
                </c:pt>
                <c:pt idx="541" formatCode="0">
                  <c:v>23037.85273556231</c:v>
                </c:pt>
                <c:pt idx="542" formatCode="0">
                  <c:v>22027.12809788115</c:v>
                </c:pt>
                <c:pt idx="543" formatCode="0">
                  <c:v>21132.29616510804</c:v>
                </c:pt>
                <c:pt idx="544" formatCode="0">
                  <c:v>20044.16386938819</c:v>
                </c:pt>
                <c:pt idx="545" formatCode="0">
                  <c:v>20113.32436321535</c:v>
                </c:pt>
                <c:pt idx="546" formatCode="0">
                  <c:v>22473.60355103262</c:v>
                </c:pt>
                <c:pt idx="547" formatCode="0">
                  <c:v>24684.24441397678</c:v>
                </c:pt>
                <c:pt idx="548" formatCode="0">
                  <c:v>26257.92461702247</c:v>
                </c:pt>
                <c:pt idx="549" formatCode="0">
                  <c:v>27969.91192666714</c:v>
                </c:pt>
                <c:pt idx="550" formatCode="0">
                  <c:v>28967.64035306308</c:v>
                </c:pt>
                <c:pt idx="551" formatCode="0">
                  <c:v>31010.62436321537</c:v>
                </c:pt>
                <c:pt idx="552" formatCode="0">
                  <c:v>31981.12531753009</c:v>
                </c:pt>
                <c:pt idx="553" formatCode="0">
                  <c:v>32956.21821093111</c:v>
                </c:pt>
                <c:pt idx="554" formatCode="0">
                  <c:v>33738.13851549963</c:v>
                </c:pt>
                <c:pt idx="555" formatCode="0">
                  <c:v>32841.40613122522</c:v>
                </c:pt>
                <c:pt idx="556" formatCode="0">
                  <c:v>31914.44053842446</c:v>
                </c:pt>
                <c:pt idx="557" formatCode="0">
                  <c:v>31307.83594658772</c:v>
                </c:pt>
                <c:pt idx="558" formatCode="0">
                  <c:v>30752.12410598841</c:v>
                </c:pt>
                <c:pt idx="559" formatCode="0">
                  <c:v>30568.11048817436</c:v>
                </c:pt>
                <c:pt idx="560" formatCode="0">
                  <c:v>29439.94153635653</c:v>
                </c:pt>
                <c:pt idx="561" formatCode="0">
                  <c:v>29107.2764635877</c:v>
                </c:pt>
                <c:pt idx="562" formatCode="0">
                  <c:v>28629.44415038756</c:v>
                </c:pt>
                <c:pt idx="563" formatCode="0">
                  <c:v>28295.04757644005</c:v>
                </c:pt>
                <c:pt idx="564" formatCode="0">
                  <c:v>27841.38076134192</c:v>
                </c:pt>
                <c:pt idx="565" formatCode="0">
                  <c:v>27590.85209772424</c:v>
                </c:pt>
                <c:pt idx="566" formatCode="0">
                  <c:v>26427.88748203024</c:v>
                </c:pt>
                <c:pt idx="567" formatCode="0">
                  <c:v>24432.53058709621</c:v>
                </c:pt>
                <c:pt idx="568" formatCode="0">
                  <c:v>22411.53032678575</c:v>
                </c:pt>
                <c:pt idx="569" formatCode="0">
                  <c:v>20677.93514189483</c:v>
                </c:pt>
                <c:pt idx="570" formatCode="0">
                  <c:v>18379.00358708839</c:v>
                </c:pt>
                <c:pt idx="571" formatCode="0">
                  <c:v>16616.49683158598</c:v>
                </c:pt>
                <c:pt idx="572" formatCode="0">
                  <c:v>13760.68247484231</c:v>
                </c:pt>
                <c:pt idx="573" formatCode="0">
                  <c:v>11605.80142464069</c:v>
                </c:pt>
                <c:pt idx="574" formatCode="0">
                  <c:v>9179.503681827033</c:v>
                </c:pt>
              </c:numCache>
            </c:numRef>
          </c:val>
        </c:ser>
        <c:marker val="1"/>
        <c:axId val="305878648"/>
        <c:axId val="305873576"/>
      </c:lineChart>
      <c:lineChart>
        <c:grouping val="standard"/>
        <c:ser>
          <c:idx val="2"/>
          <c:order val="2"/>
          <c:tx>
            <c:v>Dividend in silver</c:v>
          </c:tx>
          <c:spPr>
            <a:ln w="28575">
              <a:noFill/>
            </a:ln>
          </c:spPr>
          <c:marker>
            <c:symbol val="circle"/>
            <c:size val="3"/>
            <c:spPr>
              <a:solidFill>
                <a:srgbClr val="FF0000"/>
              </a:solidFill>
              <a:ln>
                <a:noFill/>
              </a:ln>
            </c:spPr>
          </c:marker>
          <c:val>
            <c:numRef>
              <c:f>data!$AG$4:$AG$578</c:f>
              <c:numCache>
                <c:formatCode>0</c:formatCode>
                <c:ptCount val="57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475.0544390624999</c:v>
                </c:pt>
                <c:pt idx="68">
                  <c:v>324.6202823625001</c:v>
                </c:pt>
                <c:pt idx="69">
                  <c:v>-258.4257947999999</c:v>
                </c:pt>
                <c:pt idx="70">
                  <c:v>#N/A</c:v>
                </c:pt>
                <c:pt idx="71">
                  <c:v>#N/A</c:v>
                </c:pt>
                <c:pt idx="72">
                  <c:v>411.6838499999999</c:v>
                </c:pt>
                <c:pt idx="73">
                  <c:v>#N/A</c:v>
                </c:pt>
                <c:pt idx="74">
                  <c:v>0.203781818181818</c:v>
                </c:pt>
                <c:pt idx="75">
                  <c:v>-21.5082</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126.2260125</c:v>
                </c:pt>
                <c:pt idx="91">
                  <c:v>129.9753</c:v>
                </c:pt>
                <c:pt idx="92">
                  <c:v>#N/A</c:v>
                </c:pt>
                <c:pt idx="93">
                  <c:v>#N/A</c:v>
                </c:pt>
                <c:pt idx="94">
                  <c:v>#N/A</c:v>
                </c:pt>
                <c:pt idx="95">
                  <c:v>479.0756249999995</c:v>
                </c:pt>
                <c:pt idx="96">
                  <c:v>#N/A</c:v>
                </c:pt>
                <c:pt idx="97">
                  <c:v>467.8277624999997</c:v>
                </c:pt>
                <c:pt idx="98">
                  <c:v>629.67200625</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298.3751999999999</c:v>
                </c:pt>
                <c:pt idx="129">
                  <c:v>617.364592105263</c:v>
                </c:pt>
                <c:pt idx="130">
                  <c:v>600.2184374999998</c:v>
                </c:pt>
                <c:pt idx="131">
                  <c:v>847.7540999999997</c:v>
                </c:pt>
                <c:pt idx="132">
                  <c:v>1012.183184210526</c:v>
                </c:pt>
                <c:pt idx="133">
                  <c:v>#N/A</c:v>
                </c:pt>
                <c:pt idx="134">
                  <c:v>#N/A</c:v>
                </c:pt>
                <c:pt idx="135">
                  <c:v>#N/A</c:v>
                </c:pt>
                <c:pt idx="136">
                  <c:v>#N/A</c:v>
                </c:pt>
                <c:pt idx="137">
                  <c:v>#N/A</c:v>
                </c:pt>
                <c:pt idx="138">
                  <c:v>544.0764789473684</c:v>
                </c:pt>
                <c:pt idx="139">
                  <c:v>#N/A</c:v>
                </c:pt>
                <c:pt idx="140">
                  <c:v>#N/A</c:v>
                </c:pt>
                <c:pt idx="141">
                  <c:v>609.4043307692304</c:v>
                </c:pt>
                <c:pt idx="142">
                  <c:v>-187.57659375</c:v>
                </c:pt>
                <c:pt idx="143">
                  <c:v>#N/A</c:v>
                </c:pt>
                <c:pt idx="144">
                  <c:v>897.70971423913</c:v>
                </c:pt>
                <c:pt idx="145">
                  <c:v>541.2282749999996</c:v>
                </c:pt>
                <c:pt idx="146">
                  <c:v>677.166144827586</c:v>
                </c:pt>
                <c:pt idx="147">
                  <c:v>720.2705999999998</c:v>
                </c:pt>
                <c:pt idx="148">
                  <c:v>1123.3593</c:v>
                </c:pt>
                <c:pt idx="149">
                  <c:v>779.4675</c:v>
                </c:pt>
                <c:pt idx="150">
                  <c:v>#N/A</c:v>
                </c:pt>
                <c:pt idx="151">
                  <c:v>#N/A</c:v>
                </c:pt>
                <c:pt idx="152">
                  <c:v>#N/A</c:v>
                </c:pt>
                <c:pt idx="153">
                  <c:v>#N/A</c:v>
                </c:pt>
                <c:pt idx="154">
                  <c:v>803.1132489130433</c:v>
                </c:pt>
                <c:pt idx="155">
                  <c:v>#N/A</c:v>
                </c:pt>
                <c:pt idx="156">
                  <c:v>2015.530363636364</c:v>
                </c:pt>
                <c:pt idx="157">
                  <c:v>1715.88965625</c:v>
                </c:pt>
                <c:pt idx="158">
                  <c:v>1753.063199999999</c:v>
                </c:pt>
                <c:pt idx="159">
                  <c:v>2657.25432</c:v>
                </c:pt>
                <c:pt idx="160">
                  <c:v>1880.445168</c:v>
                </c:pt>
                <c:pt idx="161">
                  <c:v>1493.067239999999</c:v>
                </c:pt>
                <c:pt idx="162">
                  <c:v>648.4464</c:v>
                </c:pt>
                <c:pt idx="163">
                  <c:v>820.45845</c:v>
                </c:pt>
                <c:pt idx="164">
                  <c:v>978.7157099999996</c:v>
                </c:pt>
                <c:pt idx="165">
                  <c:v>844.5425625</c:v>
                </c:pt>
                <c:pt idx="166">
                  <c:v>-260.3553750000001</c:v>
                </c:pt>
                <c:pt idx="167">
                  <c:v>-33.13012500000045</c:v>
                </c:pt>
                <c:pt idx="168">
                  <c:v>1142.60516015625</c:v>
                </c:pt>
                <c:pt idx="169">
                  <c:v>514.9033762499997</c:v>
                </c:pt>
                <c:pt idx="170">
                  <c:v>-25.86334218750002</c:v>
                </c:pt>
                <c:pt idx="171">
                  <c:v>376.3159734374999</c:v>
                </c:pt>
                <c:pt idx="172">
                  <c:v>578.5657593749999</c:v>
                </c:pt>
                <c:pt idx="173">
                  <c:v>1789.401346875</c:v>
                </c:pt>
                <c:pt idx="174">
                  <c:v>866.6100236842102</c:v>
                </c:pt>
                <c:pt idx="175">
                  <c:v>422.8176315789474</c:v>
                </c:pt>
                <c:pt idx="176">
                  <c:v>885.1020222656249</c:v>
                </c:pt>
                <c:pt idx="177">
                  <c:v>785.5429499999998</c:v>
                </c:pt>
                <c:pt idx="178">
                  <c:v>752.0304705882351</c:v>
                </c:pt>
                <c:pt idx="179">
                  <c:v>710.2802249999997</c:v>
                </c:pt>
                <c:pt idx="180">
                  <c:v>818.7028874999997</c:v>
                </c:pt>
                <c:pt idx="181">
                  <c:v>1078.129227272727</c:v>
                </c:pt>
                <c:pt idx="182">
                  <c:v>2273.019778124999</c:v>
                </c:pt>
                <c:pt idx="183">
                  <c:v>943.6277384999999</c:v>
                </c:pt>
                <c:pt idx="184">
                  <c:v>1694.5009875</c:v>
                </c:pt>
                <c:pt idx="185">
                  <c:v>1085.824501875</c:v>
                </c:pt>
                <c:pt idx="186">
                  <c:v>605.5737299999997</c:v>
                </c:pt>
                <c:pt idx="187">
                  <c:v>1019.7855</c:v>
                </c:pt>
                <c:pt idx="188">
                  <c:v>1177.869542871093</c:v>
                </c:pt>
                <c:pt idx="189">
                  <c:v>921.9144507352943</c:v>
                </c:pt>
                <c:pt idx="190">
                  <c:v>1353.666375</c:v>
                </c:pt>
                <c:pt idx="191">
                  <c:v>1872.883674</c:v>
                </c:pt>
                <c:pt idx="192">
                  <c:v>2162.75869771875</c:v>
                </c:pt>
                <c:pt idx="193">
                  <c:v>2275.3071</c:v>
                </c:pt>
                <c:pt idx="194">
                  <c:v>1915.523639999999</c:v>
                </c:pt>
                <c:pt idx="195">
                  <c:v>1098.818501538461</c:v>
                </c:pt>
                <c:pt idx="196">
                  <c:v>827.2444499999998</c:v>
                </c:pt>
                <c:pt idx="197">
                  <c:v>651.7869819230767</c:v>
                </c:pt>
                <c:pt idx="198">
                  <c:v>1042.709823529411</c:v>
                </c:pt>
                <c:pt idx="199">
                  <c:v>1901.6406</c:v>
                </c:pt>
                <c:pt idx="200">
                  <c:v>4160.31114375</c:v>
                </c:pt>
                <c:pt idx="201">
                  <c:v>3495.39948</c:v>
                </c:pt>
                <c:pt idx="202">
                  <c:v>2274.966</c:v>
                </c:pt>
                <c:pt idx="203">
                  <c:v>3058.786799999999</c:v>
                </c:pt>
                <c:pt idx="204">
                  <c:v>2586.3462</c:v>
                </c:pt>
                <c:pt idx="205">
                  <c:v>1561.5666</c:v>
                </c:pt>
                <c:pt idx="206">
                  <c:v>1643.1822</c:v>
                </c:pt>
                <c:pt idx="207">
                  <c:v>1904.4882</c:v>
                </c:pt>
                <c:pt idx="208">
                  <c:v>1748.67136875</c:v>
                </c:pt>
                <c:pt idx="209">
                  <c:v>1569.24039375</c:v>
                </c:pt>
                <c:pt idx="210">
                  <c:v>1614.7920375</c:v>
                </c:pt>
                <c:pt idx="211">
                  <c:v>1595.66641875</c:v>
                </c:pt>
                <c:pt idx="212">
                  <c:v>1593.07875</c:v>
                </c:pt>
                <c:pt idx="213">
                  <c:v>1820.041875</c:v>
                </c:pt>
                <c:pt idx="214">
                  <c:v>2113.50375</c:v>
                </c:pt>
                <c:pt idx="215">
                  <c:v>1763.6625</c:v>
                </c:pt>
                <c:pt idx="216">
                  <c:v>1431.16875</c:v>
                </c:pt>
                <c:pt idx="217">
                  <c:v>1397.919375</c:v>
                </c:pt>
                <c:pt idx="218">
                  <c:v>1470.200625</c:v>
                </c:pt>
                <c:pt idx="219">
                  <c:v>1718.848125</c:v>
                </c:pt>
                <c:pt idx="220">
                  <c:v>3446.37</c:v>
                </c:pt>
                <c:pt idx="221">
                  <c:v>2700.4275</c:v>
                </c:pt>
                <c:pt idx="222">
                  <c:v>985.91625</c:v>
                </c:pt>
                <c:pt idx="223">
                  <c:v>1026.39375</c:v>
                </c:pt>
                <c:pt idx="224">
                  <c:v>-132.9975</c:v>
                </c:pt>
                <c:pt idx="225">
                  <c:v>-3469.5</c:v>
                </c:pt>
                <c:pt idx="226">
                  <c:v>-358.515</c:v>
                </c:pt>
                <c:pt idx="227">
                  <c:v>1581.51375</c:v>
                </c:pt>
                <c:pt idx="228">
                  <c:v>543.5549999999999</c:v>
                </c:pt>
                <c:pt idx="229">
                  <c:v>641.8575</c:v>
                </c:pt>
                <c:pt idx="230">
                  <c:v>457.0875</c:v>
                </c:pt>
                <c:pt idx="231">
                  <c:v>962.5725000000001</c:v>
                </c:pt>
                <c:pt idx="232">
                  <c:v>1224.725625</c:v>
                </c:pt>
                <c:pt idx="233">
                  <c:v>1606.528125</c:v>
                </c:pt>
                <c:pt idx="234">
                  <c:v>1882.125</c:v>
                </c:pt>
                <c:pt idx="235">
                  <c:v>1148.09625</c:v>
                </c:pt>
                <c:pt idx="236">
                  <c:v>1035.16875</c:v>
                </c:pt>
                <c:pt idx="237">
                  <c:v>778.3931250000001</c:v>
                </c:pt>
                <c:pt idx="238">
                  <c:v>604.96875</c:v>
                </c:pt>
                <c:pt idx="239">
                  <c:v>724.6181250000001</c:v>
                </c:pt>
                <c:pt idx="240">
                  <c:v>1361.851875</c:v>
                </c:pt>
                <c:pt idx="241">
                  <c:v>-4527.855</c:v>
                </c:pt>
                <c:pt idx="242">
                  <c:v>1767.853125</c:v>
                </c:pt>
                <c:pt idx="243">
                  <c:v>-56.16000000000001</c:v>
                </c:pt>
                <c:pt idx="244">
                  <c:v>526.5000000000001</c:v>
                </c:pt>
                <c:pt idx="245">
                  <c:v>744.1200000000001</c:v>
                </c:pt>
                <c:pt idx="246">
                  <c:v>870.4800000000001</c:v>
                </c:pt>
                <c:pt idx="247">
                  <c:v>1136.07</c:v>
                </c:pt>
                <c:pt idx="248">
                  <c:v>1396.98</c:v>
                </c:pt>
                <c:pt idx="249">
                  <c:v>1346.67</c:v>
                </c:pt>
                <c:pt idx="250">
                  <c:v>1863.81</c:v>
                </c:pt>
                <c:pt idx="251">
                  <c:v>1129.05</c:v>
                </c:pt>
                <c:pt idx="252">
                  <c:v>898.5600000000002</c:v>
                </c:pt>
                <c:pt idx="253">
                  <c:v>655.2</c:v>
                </c:pt>
                <c:pt idx="254">
                  <c:v>510.1200000000001</c:v>
                </c:pt>
                <c:pt idx="255">
                  <c:v>1241.37</c:v>
                </c:pt>
                <c:pt idx="256">
                  <c:v>2234.7</c:v>
                </c:pt>
                <c:pt idx="257">
                  <c:v>967.5900000000001</c:v>
                </c:pt>
                <c:pt idx="258">
                  <c:v>2372.76</c:v>
                </c:pt>
                <c:pt idx="259">
                  <c:v>2516.670000000001</c:v>
                </c:pt>
                <c:pt idx="260">
                  <c:v>912.6000000000001</c:v>
                </c:pt>
                <c:pt idx="261">
                  <c:v>848.2500000000001</c:v>
                </c:pt>
                <c:pt idx="262">
                  <c:v>575.6400000000001</c:v>
                </c:pt>
                <c:pt idx="263">
                  <c:v>339.3000000000001</c:v>
                </c:pt>
                <c:pt idx="264">
                  <c:v>67.27500000000001</c:v>
                </c:pt>
                <c:pt idx="265">
                  <c:v>0.0</c:v>
                </c:pt>
                <c:pt idx="266">
                  <c:v>-1160.234999999999</c:v>
                </c:pt>
                <c:pt idx="267">
                  <c:v>745.2</c:v>
                </c:pt>
                <c:pt idx="268">
                  <c:v>713.1150000000001</c:v>
                </c:pt>
                <c:pt idx="269">
                  <c:v>1476.945</c:v>
                </c:pt>
                <c:pt idx="270">
                  <c:v>1480.05</c:v>
                </c:pt>
                <c:pt idx="271">
                  <c:v>4186.11375</c:v>
                </c:pt>
                <c:pt idx="272">
                  <c:v>3706.99875</c:v>
                </c:pt>
                <c:pt idx="273">
                  <c:v>1394.3475</c:v>
                </c:pt>
                <c:pt idx="274">
                  <c:v>1387.18125</c:v>
                </c:pt>
                <c:pt idx="275">
                  <c:v>1085.175</c:v>
                </c:pt>
                <c:pt idx="276">
                  <c:v>986.895</c:v>
                </c:pt>
                <c:pt idx="277">
                  <c:v>1253.07</c:v>
                </c:pt>
                <c:pt idx="278">
                  <c:v>1976.86125</c:v>
                </c:pt>
                <c:pt idx="279">
                  <c:v>1975.865625</c:v>
                </c:pt>
                <c:pt idx="280">
                  <c:v>2143.65375</c:v>
                </c:pt>
                <c:pt idx="281">
                  <c:v>1912.60125</c:v>
                </c:pt>
                <c:pt idx="282">
                  <c:v>1781.488125</c:v>
                </c:pt>
                <c:pt idx="283">
                  <c:v>386.0043749999999</c:v>
                </c:pt>
                <c:pt idx="284">
                  <c:v>519.868125</c:v>
                </c:pt>
                <c:pt idx="285">
                  <c:v>561.1274999999999</c:v>
                </c:pt>
                <c:pt idx="286">
                  <c:v>538.2056249999999</c:v>
                </c:pt>
                <c:pt idx="287">
                  <c:v>1253.368125</c:v>
                </c:pt>
                <c:pt idx="288">
                  <c:v>824.2706249999999</c:v>
                </c:pt>
                <c:pt idx="289">
                  <c:v>794.9306249999998</c:v>
                </c:pt>
                <c:pt idx="290">
                  <c:v>1121.338125</c:v>
                </c:pt>
                <c:pt idx="291">
                  <c:v>607.8881249999999</c:v>
                </c:pt>
                <c:pt idx="292">
                  <c:v>772.0087499999998</c:v>
                </c:pt>
                <c:pt idx="293">
                  <c:v>781.1774999999999</c:v>
                </c:pt>
                <c:pt idx="294">
                  <c:v>768.3412499999999</c:v>
                </c:pt>
                <c:pt idx="295">
                  <c:v>453.8531249999999</c:v>
                </c:pt>
                <c:pt idx="296">
                  <c:v>581.29875</c:v>
                </c:pt>
                <c:pt idx="297">
                  <c:v>1881.4275</c:v>
                </c:pt>
                <c:pt idx="298">
                  <c:v>1484.420625</c:v>
                </c:pt>
                <c:pt idx="299">
                  <c:v>317.23875</c:v>
                </c:pt>
                <c:pt idx="300">
                  <c:v>639.0618749999999</c:v>
                </c:pt>
                <c:pt idx="301">
                  <c:v>558.376875</c:v>
                </c:pt>
                <c:pt idx="302">
                  <c:v>523.535625</c:v>
                </c:pt>
                <c:pt idx="303">
                  <c:v>770.175</c:v>
                </c:pt>
                <c:pt idx="304">
                  <c:v>865.8000000000002</c:v>
                </c:pt>
                <c:pt idx="305">
                  <c:v>932.4000000000001</c:v>
                </c:pt>
                <c:pt idx="306">
                  <c:v>797.5350000000001</c:v>
                </c:pt>
                <c:pt idx="307">
                  <c:v>606.8925</c:v>
                </c:pt>
                <c:pt idx="308">
                  <c:v>377.955</c:v>
                </c:pt>
                <c:pt idx="309">
                  <c:v>738.4275000000001</c:v>
                </c:pt>
                <c:pt idx="310">
                  <c:v>303.8625000000001</c:v>
                </c:pt>
                <c:pt idx="311">
                  <c:v>451.2150000000001</c:v>
                </c:pt>
                <c:pt idx="312">
                  <c:v>586.9125000000001</c:v>
                </c:pt>
                <c:pt idx="313">
                  <c:v>648.5175000000002</c:v>
                </c:pt>
                <c:pt idx="314">
                  <c:v>586.08</c:v>
                </c:pt>
                <c:pt idx="315">
                  <c:v>409.5900000000001</c:v>
                </c:pt>
                <c:pt idx="316">
                  <c:v>442.0575000000001</c:v>
                </c:pt>
                <c:pt idx="317">
                  <c:v>269.73</c:v>
                </c:pt>
                <c:pt idx="318">
                  <c:v>371.2950000000001</c:v>
                </c:pt>
                <c:pt idx="319">
                  <c:v>922.4100000000002</c:v>
                </c:pt>
                <c:pt idx="320">
                  <c:v>908.2575000000002</c:v>
                </c:pt>
                <c:pt idx="321">
                  <c:v>1262.07</c:v>
                </c:pt>
                <c:pt idx="322">
                  <c:v>1410.255</c:v>
                </c:pt>
                <c:pt idx="323">
                  <c:v>469.5300000000001</c:v>
                </c:pt>
                <c:pt idx="324">
                  <c:v>701.7975000000001</c:v>
                </c:pt>
                <c:pt idx="325">
                  <c:v>839.9925000000002</c:v>
                </c:pt>
                <c:pt idx="326">
                  <c:v>1033.1325</c:v>
                </c:pt>
                <c:pt idx="327">
                  <c:v>1338.66</c:v>
                </c:pt>
                <c:pt idx="328">
                  <c:v>1527.6375</c:v>
                </c:pt>
                <c:pt idx="329">
                  <c:v>707.52375</c:v>
                </c:pt>
                <c:pt idx="330">
                  <c:v>406.94625</c:v>
                </c:pt>
                <c:pt idx="331">
                  <c:v>531.1575</c:v>
                </c:pt>
                <c:pt idx="332">
                  <c:v>595.6650000000001</c:v>
                </c:pt>
                <c:pt idx="333">
                  <c:v>416.55375</c:v>
                </c:pt>
                <c:pt idx="334">
                  <c:v>262.83375</c:v>
                </c:pt>
                <c:pt idx="335">
                  <c:v>208.62</c:v>
                </c:pt>
                <c:pt idx="336">
                  <c:v>543.51</c:v>
                </c:pt>
                <c:pt idx="337">
                  <c:v>-3294.0</c:v>
                </c:pt>
                <c:pt idx="338">
                  <c:v>-823.5</c:v>
                </c:pt>
                <c:pt idx="339">
                  <c:v>0.0</c:v>
                </c:pt>
                <c:pt idx="340">
                  <c:v>0.0</c:v>
                </c:pt>
                <c:pt idx="341">
                  <c:v>0.0</c:v>
                </c:pt>
                <c:pt idx="342">
                  <c:v>0.0</c:v>
                </c:pt>
                <c:pt idx="343">
                  <c:v>0.0</c:v>
                </c:pt>
                <c:pt idx="344">
                  <c:v>0.0</c:v>
                </c:pt>
                <c:pt idx="345">
                  <c:v>0.0</c:v>
                </c:pt>
                <c:pt idx="346">
                  <c:v>0.0</c:v>
                </c:pt>
                <c:pt idx="347">
                  <c:v>0.0</c:v>
                </c:pt>
                <c:pt idx="348">
                  <c:v>1224.95625</c:v>
                </c:pt>
                <c:pt idx="349">
                  <c:v>265.57875</c:v>
                </c:pt>
                <c:pt idx="350">
                  <c:v>739.7775</c:v>
                </c:pt>
                <c:pt idx="351">
                  <c:v>854.38125</c:v>
                </c:pt>
                <c:pt idx="352">
                  <c:v>1047.2175</c:v>
                </c:pt>
                <c:pt idx="353">
                  <c:v>1079.814375</c:v>
                </c:pt>
                <c:pt idx="354">
                  <c:v>370.85625</c:v>
                </c:pt>
                <c:pt idx="355">
                  <c:v>199.321875</c:v>
                </c:pt>
                <c:pt idx="356">
                  <c:v>-427.5000000000001</c:v>
                </c:pt>
                <c:pt idx="357">
                  <c:v>279.2109375</c:v>
                </c:pt>
                <c:pt idx="358">
                  <c:v>319.2890625</c:v>
                </c:pt>
                <c:pt idx="359">
                  <c:v>236.728125</c:v>
                </c:pt>
                <c:pt idx="360">
                  <c:v>234.0562500000001</c:v>
                </c:pt>
                <c:pt idx="361">
                  <c:v>794.8828125000001</c:v>
                </c:pt>
                <c:pt idx="362">
                  <c:v>383.146875</c:v>
                </c:pt>
                <c:pt idx="363">
                  <c:v>-1440.140625</c:v>
                </c:pt>
                <c:pt idx="364">
                  <c:v>91.9125</c:v>
                </c:pt>
                <c:pt idx="365">
                  <c:v>202.2609375</c:v>
                </c:pt>
                <c:pt idx="366">
                  <c:v>453.5507812500001</c:v>
                </c:pt>
                <c:pt idx="367">
                  <c:v>539.85234375</c:v>
                </c:pt>
                <c:pt idx="368">
                  <c:v>485.70234375</c:v>
                </c:pt>
                <c:pt idx="369">
                  <c:v>630.8296875000001</c:v>
                </c:pt>
                <c:pt idx="370">
                  <c:v>655.54453125</c:v>
                </c:pt>
                <c:pt idx="371">
                  <c:v>856.8703125</c:v>
                </c:pt>
                <c:pt idx="372">
                  <c:v>670.77421875</c:v>
                </c:pt>
                <c:pt idx="373">
                  <c:v>648.06328125</c:v>
                </c:pt>
                <c:pt idx="374">
                  <c:v>640.8492187500001</c:v>
                </c:pt>
                <c:pt idx="375">
                  <c:v>1240.23984375</c:v>
                </c:pt>
                <c:pt idx="376">
                  <c:v>1227.86015625</c:v>
                </c:pt>
                <c:pt idx="377">
                  <c:v>599.70234375</c:v>
                </c:pt>
                <c:pt idx="378">
                  <c:v>805.303125</c:v>
                </c:pt>
                <c:pt idx="379">
                  <c:v>764.4234375</c:v>
                </c:pt>
                <c:pt idx="380">
                  <c:v>1150.10859375</c:v>
                </c:pt>
                <c:pt idx="381">
                  <c:v>548.26875</c:v>
                </c:pt>
                <c:pt idx="382">
                  <c:v>441.5273437500001</c:v>
                </c:pt>
                <c:pt idx="383">
                  <c:v>471.5859375000001</c:v>
                </c:pt>
                <c:pt idx="384">
                  <c:v>657.5484375</c:v>
                </c:pt>
                <c:pt idx="385">
                  <c:v>718.734375</c:v>
                </c:pt>
                <c:pt idx="386">
                  <c:v>718.95703125</c:v>
                </c:pt>
                <c:pt idx="387">
                  <c:v>1045.659375</c:v>
                </c:pt>
                <c:pt idx="388">
                  <c:v>1101.09375</c:v>
                </c:pt>
                <c:pt idx="389">
                  <c:v>679.5140625</c:v>
                </c:pt>
                <c:pt idx="390">
                  <c:v>601.425</c:v>
                </c:pt>
                <c:pt idx="391">
                  <c:v>783.7593749999998</c:v>
                </c:pt>
                <c:pt idx="392">
                  <c:v>1085.90625</c:v>
                </c:pt>
                <c:pt idx="393">
                  <c:v>844.425</c:v>
                </c:pt>
                <c:pt idx="394">
                  <c:v>1493.4375</c:v>
                </c:pt>
                <c:pt idx="395">
                  <c:v>914.79375</c:v>
                </c:pt>
                <c:pt idx="396">
                  <c:v>999.3375</c:v>
                </c:pt>
                <c:pt idx="397">
                  <c:v>1268.6625</c:v>
                </c:pt>
                <c:pt idx="398">
                  <c:v>1716.1875</c:v>
                </c:pt>
                <c:pt idx="399">
                  <c:v>1714.66875</c:v>
                </c:pt>
                <c:pt idx="400">
                  <c:v>230.315625</c:v>
                </c:pt>
                <c:pt idx="401">
                  <c:v>1525.640625</c:v>
                </c:pt>
                <c:pt idx="402">
                  <c:v>1043.1</c:v>
                </c:pt>
                <c:pt idx="403">
                  <c:v>897.215625</c:v>
                </c:pt>
                <c:pt idx="404">
                  <c:v>883.3218750000001</c:v>
                </c:pt>
                <c:pt idx="405">
                  <c:v>1438.5375</c:v>
                </c:pt>
                <c:pt idx="406">
                  <c:v>1548.61875</c:v>
                </c:pt>
                <c:pt idx="407">
                  <c:v>677.053125</c:v>
                </c:pt>
                <c:pt idx="408">
                  <c:v>423.225</c:v>
                </c:pt>
                <c:pt idx="409">
                  <c:v>1289.98125</c:v>
                </c:pt>
                <c:pt idx="410">
                  <c:v>1121.653125</c:v>
                </c:pt>
                <c:pt idx="411">
                  <c:v>898.284375</c:v>
                </c:pt>
                <c:pt idx="412">
                  <c:v>686.671875</c:v>
                </c:pt>
                <c:pt idx="413">
                  <c:v>302.990625</c:v>
                </c:pt>
                <c:pt idx="414">
                  <c:v>384.215625</c:v>
                </c:pt>
                <c:pt idx="415">
                  <c:v>918.590625</c:v>
                </c:pt>
                <c:pt idx="416">
                  <c:v>1049.5125</c:v>
                </c:pt>
                <c:pt idx="417">
                  <c:v>1030.275</c:v>
                </c:pt>
                <c:pt idx="418">
                  <c:v>944.775</c:v>
                </c:pt>
                <c:pt idx="419">
                  <c:v>951.679125</c:v>
                </c:pt>
                <c:pt idx="420">
                  <c:v>1755.18140625</c:v>
                </c:pt>
                <c:pt idx="421">
                  <c:v>1491.07725</c:v>
                </c:pt>
                <c:pt idx="422">
                  <c:v>155.952</c:v>
                </c:pt>
                <c:pt idx="423">
                  <c:v>327.85317</c:v>
                </c:pt>
                <c:pt idx="424">
                  <c:v>31.40030250000001</c:v>
                </c:pt>
                <c:pt idx="425">
                  <c:v>1011.0375</c:v>
                </c:pt>
                <c:pt idx="426">
                  <c:v>1075.1625</c:v>
                </c:pt>
                <c:pt idx="427">
                  <c:v>1261.125</c:v>
                </c:pt>
                <c:pt idx="428">
                  <c:v>1946.835</c:v>
                </c:pt>
                <c:pt idx="429">
                  <c:v>1438.965</c:v>
                </c:pt>
                <c:pt idx="430">
                  <c:v>#N/A</c:v>
                </c:pt>
                <c:pt idx="431">
                  <c:v>1714.275</c:v>
                </c:pt>
                <c:pt idx="432">
                  <c:v>814.5</c:v>
                </c:pt>
                <c:pt idx="433">
                  <c:v>904.5</c:v>
                </c:pt>
                <c:pt idx="434">
                  <c:v>756.0</c:v>
                </c:pt>
                <c:pt idx="435">
                  <c:v>666.0</c:v>
                </c:pt>
                <c:pt idx="436">
                  <c:v>414.0</c:v>
                </c:pt>
                <c:pt idx="437">
                  <c:v>261.0</c:v>
                </c:pt>
                <c:pt idx="438">
                  <c:v>693.0</c:v>
                </c:pt>
                <c:pt idx="439">
                  <c:v>1350.0</c:v>
                </c:pt>
                <c:pt idx="440">
                  <c:v>1683.0</c:v>
                </c:pt>
                <c:pt idx="441">
                  <c:v>1035.0</c:v>
                </c:pt>
                <c:pt idx="442">
                  <c:v>-4500.0</c:v>
                </c:pt>
                <c:pt idx="443">
                  <c:v>0.0</c:v>
                </c:pt>
                <c:pt idx="444">
                  <c:v>716.7333333333333</c:v>
                </c:pt>
                <c:pt idx="445">
                  <c:v>1332.7</c:v>
                </c:pt>
                <c:pt idx="446">
                  <c:v>772.8666666666667</c:v>
                </c:pt>
                <c:pt idx="447">
                  <c:v>752.8</c:v>
                </c:pt>
                <c:pt idx="448">
                  <c:v>959.5333333333334</c:v>
                </c:pt>
                <c:pt idx="449">
                  <c:v>1083.7</c:v>
                </c:pt>
                <c:pt idx="450">
                  <c:v>1243.433333333333</c:v>
                </c:pt>
                <c:pt idx="451">
                  <c:v>1134.033333333333</c:v>
                </c:pt>
                <c:pt idx="452">
                  <c:v>1074.066666666667</c:v>
                </c:pt>
                <c:pt idx="453">
                  <c:v>931.0</c:v>
                </c:pt>
                <c:pt idx="454">
                  <c:v>1140.666666666667</c:v>
                </c:pt>
                <c:pt idx="455">
                  <c:v>1230.0</c:v>
                </c:pt>
                <c:pt idx="456">
                  <c:v>1322.866666666667</c:v>
                </c:pt>
                <c:pt idx="457">
                  <c:v>1171.666666666667</c:v>
                </c:pt>
                <c:pt idx="458">
                  <c:v>1462.0</c:v>
                </c:pt>
                <c:pt idx="459">
                  <c:v>1473.433333333333</c:v>
                </c:pt>
                <c:pt idx="460">
                  <c:v>1584.0</c:v>
                </c:pt>
                <c:pt idx="461">
                  <c:v>#N/A</c:v>
                </c:pt>
                <c:pt idx="462">
                  <c:v>#N/A</c:v>
                </c:pt>
                <c:pt idx="463">
                  <c:v>#N/A</c:v>
                </c:pt>
                <c:pt idx="464">
                  <c:v>#N/A</c:v>
                </c:pt>
                <c:pt idx="465">
                  <c:v>#N/A</c:v>
                </c:pt>
                <c:pt idx="466">
                  <c:v>#N/A</c:v>
                </c:pt>
                <c:pt idx="467">
                  <c:v>#N/A</c:v>
                </c:pt>
                <c:pt idx="468">
                  <c:v>#N/A</c:v>
                </c:pt>
                <c:pt idx="469">
                  <c:v>1440.0</c:v>
                </c:pt>
                <c:pt idx="470">
                  <c:v>1440.0</c:v>
                </c:pt>
                <c:pt idx="471">
                  <c:v>1215.766666666667</c:v>
                </c:pt>
                <c:pt idx="472">
                  <c:v>1178.266666666667</c:v>
                </c:pt>
                <c:pt idx="473">
                  <c:v>1243.4</c:v>
                </c:pt>
                <c:pt idx="474">
                  <c:v>1152.0</c:v>
                </c:pt>
                <c:pt idx="475">
                  <c:v>2062.8</c:v>
                </c:pt>
                <c:pt idx="476">
                  <c:v>2176.066666666667</c:v>
                </c:pt>
                <c:pt idx="477">
                  <c:v>#N/A</c:v>
                </c:pt>
                <c:pt idx="478">
                  <c:v>#N/A</c:v>
                </c:pt>
                <c:pt idx="479">
                  <c:v>#N/A</c:v>
                </c:pt>
                <c:pt idx="480">
                  <c:v>#N/A</c:v>
                </c:pt>
                <c:pt idx="481">
                  <c:v>#N/A</c:v>
                </c:pt>
                <c:pt idx="482">
                  <c:v>#N/A</c:v>
                </c:pt>
                <c:pt idx="483">
                  <c:v>#N/A</c:v>
                </c:pt>
                <c:pt idx="484">
                  <c:v>#N/A</c:v>
                </c:pt>
                <c:pt idx="485">
                  <c:v>#N/A</c:v>
                </c:pt>
                <c:pt idx="486">
                  <c:v>#N/A</c:v>
                </c:pt>
                <c:pt idx="487">
                  <c:v>1585.2</c:v>
                </c:pt>
                <c:pt idx="488">
                  <c:v>1585.2</c:v>
                </c:pt>
                <c:pt idx="489">
                  <c:v>1441.1</c:v>
                </c:pt>
                <c:pt idx="490">
                  <c:v>1729.333333333333</c:v>
                </c:pt>
                <c:pt idx="491">
                  <c:v>1729.333333333333</c:v>
                </c:pt>
                <c:pt idx="492">
                  <c:v>1729.333333333333</c:v>
                </c:pt>
                <c:pt idx="493">
                  <c:v>1729.333333333333</c:v>
                </c:pt>
                <c:pt idx="494">
                  <c:v>1729.333333333333</c:v>
                </c:pt>
                <c:pt idx="495">
                  <c:v>1585.2</c:v>
                </c:pt>
                <c:pt idx="496">
                  <c:v>1729.333333333333</c:v>
                </c:pt>
                <c:pt idx="497">
                  <c:v>1729.333333333333</c:v>
                </c:pt>
                <c:pt idx="498">
                  <c:v>1658.366666666667</c:v>
                </c:pt>
                <c:pt idx="499">
                  <c:v>104.7666666666667</c:v>
                </c:pt>
                <c:pt idx="500">
                  <c:v>137.0</c:v>
                </c:pt>
                <c:pt idx="501">
                  <c:v>235.3</c:v>
                </c:pt>
                <c:pt idx="502">
                  <c:v>#N/A</c:v>
                </c:pt>
                <c:pt idx="503">
                  <c:v>0.0</c:v>
                </c:pt>
                <c:pt idx="504">
                  <c:v>0.0</c:v>
                </c:pt>
                <c:pt idx="505">
                  <c:v>0.0</c:v>
                </c:pt>
                <c:pt idx="506">
                  <c:v>#N/A</c:v>
                </c:pt>
                <c:pt idx="507">
                  <c:v>#N/A</c:v>
                </c:pt>
                <c:pt idx="508">
                  <c:v>#N/A</c:v>
                </c:pt>
                <c:pt idx="509">
                  <c:v>#N/A</c:v>
                </c:pt>
                <c:pt idx="510">
                  <c:v>#N/A</c:v>
                </c:pt>
                <c:pt idx="511">
                  <c:v>#N/A</c:v>
                </c:pt>
                <c:pt idx="512">
                  <c:v>#N/A</c:v>
                </c:pt>
                <c:pt idx="513">
                  <c:v>#N/A</c:v>
                </c:pt>
                <c:pt idx="514">
                  <c:v>0.0</c:v>
                </c:pt>
                <c:pt idx="515">
                  <c:v>0.0</c:v>
                </c:pt>
                <c:pt idx="516">
                  <c:v>0.0</c:v>
                </c:pt>
                <c:pt idx="517">
                  <c:v>0.0</c:v>
                </c:pt>
                <c:pt idx="518">
                  <c:v>108.0</c:v>
                </c:pt>
                <c:pt idx="519">
                  <c:v>1350.0</c:v>
                </c:pt>
                <c:pt idx="520">
                  <c:v>1350.0</c:v>
                </c:pt>
                <c:pt idx="521">
                  <c:v>1350.0</c:v>
                </c:pt>
                <c:pt idx="522">
                  <c:v>1350.0</c:v>
                </c:pt>
                <c:pt idx="523">
                  <c:v>1350.0</c:v>
                </c:pt>
                <c:pt idx="524">
                  <c:v>1350.0</c:v>
                </c:pt>
                <c:pt idx="525">
                  <c:v>1440.0</c:v>
                </c:pt>
                <c:pt idx="526">
                  <c:v>1440.0</c:v>
                </c:pt>
                <c:pt idx="527">
                  <c:v>1440.0</c:v>
                </c:pt>
                <c:pt idx="528">
                  <c:v>1440.0</c:v>
                </c:pt>
                <c:pt idx="529">
                  <c:v>1440.0</c:v>
                </c:pt>
                <c:pt idx="530">
                  <c:v>1440.0</c:v>
                </c:pt>
                <c:pt idx="531">
                  <c:v>1440.0</c:v>
                </c:pt>
                <c:pt idx="532">
                  <c:v>1440.0</c:v>
                </c:pt>
                <c:pt idx="533">
                  <c:v>1440.0</c:v>
                </c:pt>
                <c:pt idx="534">
                  <c:v>1260.0</c:v>
                </c:pt>
                <c:pt idx="535">
                  <c:v>1260.0</c:v>
                </c:pt>
                <c:pt idx="536">
                  <c:v>1260.0</c:v>
                </c:pt>
                <c:pt idx="537">
                  <c:v>1260.0</c:v>
                </c:pt>
                <c:pt idx="538">
                  <c:v>1485.0</c:v>
                </c:pt>
                <c:pt idx="539">
                  <c:v>1485.0</c:v>
                </c:pt>
                <c:pt idx="540">
                  <c:v>0.0</c:v>
                </c:pt>
                <c:pt idx="541">
                  <c:v>1485.0</c:v>
                </c:pt>
                <c:pt idx="542">
                  <c:v>1485.0</c:v>
                </c:pt>
                <c:pt idx="543">
                  <c:v>0.0</c:v>
                </c:pt>
                <c:pt idx="544">
                  <c:v>1458.0</c:v>
                </c:pt>
                <c:pt idx="545">
                  <c:v>1409.4</c:v>
                </c:pt>
                <c:pt idx="546">
                  <c:v>1485.0</c:v>
                </c:pt>
                <c:pt idx="547">
                  <c:v>1414.285714285714</c:v>
                </c:pt>
                <c:pt idx="548">
                  <c:v>660.0000000000001</c:v>
                </c:pt>
                <c:pt idx="549">
                  <c:v>547.8157894736843</c:v>
                </c:pt>
                <c:pt idx="550">
                  <c:v>785.872340425532</c:v>
                </c:pt>
                <c:pt idx="551">
                  <c:v>704.2500000000001</c:v>
                </c:pt>
                <c:pt idx="552">
                  <c:v>533.7391304347827</c:v>
                </c:pt>
                <c:pt idx="553">
                  <c:v>669.7815126050421</c:v>
                </c:pt>
                <c:pt idx="554">
                  <c:v>535.79766536965</c:v>
                </c:pt>
                <c:pt idx="555">
                  <c:v>1111.111111111111</c:v>
                </c:pt>
                <c:pt idx="556">
                  <c:v>877.1573604060916</c:v>
                </c:pt>
                <c:pt idx="557">
                  <c:v>2652.887055837564</c:v>
                </c:pt>
                <c:pt idx="558">
                  <c:v>2792.512690355331</c:v>
                </c:pt>
                <c:pt idx="559">
                  <c:v>2932.138324873097</c:v>
                </c:pt>
                <c:pt idx="560">
                  <c:v>2932.138324873097</c:v>
                </c:pt>
                <c:pt idx="561">
                  <c:v>2987.988578680204</c:v>
                </c:pt>
                <c:pt idx="562">
                  <c:v>2987.988578680204</c:v>
                </c:pt>
                <c:pt idx="563">
                  <c:v>2848.362944162438</c:v>
                </c:pt>
                <c:pt idx="564">
                  <c:v>5736.938071065991</c:v>
                </c:pt>
                <c:pt idx="565">
                  <c:v>2004.026785714286</c:v>
                </c:pt>
                <c:pt idx="566">
                  <c:v>1133.766018907563</c:v>
                </c:pt>
                <c:pt idx="567">
                  <c:v>923.3118367346942</c:v>
                </c:pt>
                <c:pt idx="568">
                  <c:v>823.7851420247636</c:v>
                </c:pt>
                <c:pt idx="569">
                  <c:v>105.9582136266856</c:v>
                </c:pt>
                <c:pt idx="570">
                  <c:v>0.0</c:v>
                </c:pt>
                <c:pt idx="571">
                  <c:v>38.75014434180141</c:v>
                </c:pt>
                <c:pt idx="572">
                  <c:v>33.35438561034763</c:v>
                </c:pt>
                <c:pt idx="573">
                  <c:v>30.1979521665044</c:v>
                </c:pt>
                <c:pt idx="574">
                  <c:v>35.18753023255816</c:v>
                </c:pt>
              </c:numCache>
            </c:numRef>
          </c:val>
        </c:ser>
        <c:ser>
          <c:idx val="3"/>
          <c:order val="3"/>
          <c:tx>
            <c:v>20-years average</c:v>
          </c:tx>
          <c:spPr>
            <a:ln w="41275">
              <a:solidFill>
                <a:srgbClr val="FF0000"/>
              </a:solidFill>
            </a:ln>
          </c:spPr>
          <c:marker>
            <c:symbol val="none"/>
          </c:marker>
          <c:val>
            <c:numRef>
              <c:f>data!$AH$4:$AH$578</c:f>
              <c:numCache>
                <c:formatCode>General</c:formatCode>
                <c:ptCount val="575"/>
                <c:pt idx="57" formatCode="0">
                  <c:v>475.0544390624999</c:v>
                </c:pt>
                <c:pt idx="58" formatCode="0">
                  <c:v>399.8373607125</c:v>
                </c:pt>
                <c:pt idx="59" formatCode="0">
                  <c:v>180.4163088750001</c:v>
                </c:pt>
                <c:pt idx="60" formatCode="0">
                  <c:v>180.4163088750001</c:v>
                </c:pt>
                <c:pt idx="61" formatCode="0">
                  <c:v>180.4163088750001</c:v>
                </c:pt>
                <c:pt idx="62" formatCode="0">
                  <c:v>238.23319415625</c:v>
                </c:pt>
                <c:pt idx="63" formatCode="0">
                  <c:v>238.23319415625</c:v>
                </c:pt>
                <c:pt idx="64" formatCode="0">
                  <c:v>190.6273116886364</c:v>
                </c:pt>
                <c:pt idx="65" formatCode="0">
                  <c:v>155.2713930738637</c:v>
                </c:pt>
                <c:pt idx="66" formatCode="0">
                  <c:v>155.2713930738637</c:v>
                </c:pt>
                <c:pt idx="67" formatCode="0">
                  <c:v>155.2713930738637</c:v>
                </c:pt>
                <c:pt idx="68" formatCode="0">
                  <c:v>155.2713930738637</c:v>
                </c:pt>
                <c:pt idx="69" formatCode="0">
                  <c:v>155.2713930738637</c:v>
                </c:pt>
                <c:pt idx="70" formatCode="0">
                  <c:v>155.2713930738637</c:v>
                </c:pt>
                <c:pt idx="71" formatCode="0">
                  <c:v>155.2713930738637</c:v>
                </c:pt>
                <c:pt idx="72" formatCode="0">
                  <c:v>155.2713930738637</c:v>
                </c:pt>
                <c:pt idx="73" formatCode="0">
                  <c:v>155.2713930738637</c:v>
                </c:pt>
                <c:pt idx="74" formatCode="0">
                  <c:v>155.2713930738637</c:v>
                </c:pt>
                <c:pt idx="75" formatCode="0">
                  <c:v>155.2713930738637</c:v>
                </c:pt>
                <c:pt idx="76" formatCode="0">
                  <c:v>155.2713930738637</c:v>
                </c:pt>
                <c:pt idx="77" formatCode="0">
                  <c:v>155.2713930738637</c:v>
                </c:pt>
                <c:pt idx="78" formatCode="0">
                  <c:v>91.31478387613639</c:v>
                </c:pt>
                <c:pt idx="79" formatCode="0">
                  <c:v>32.98840925454546</c:v>
                </c:pt>
                <c:pt idx="80" formatCode="0">
                  <c:v>129.1513610795454</c:v>
                </c:pt>
                <c:pt idx="81" formatCode="0">
                  <c:v>129.3161488636363</c:v>
                </c:pt>
                <c:pt idx="82" formatCode="0">
                  <c:v>129.3161488636363</c:v>
                </c:pt>
                <c:pt idx="83" formatCode="0">
                  <c:v>58.72422357954546</c:v>
                </c:pt>
                <c:pt idx="84" formatCode="0">
                  <c:v>58.72422357954546</c:v>
                </c:pt>
                <c:pt idx="85" formatCode="0">
                  <c:v>178.4421843749999</c:v>
                </c:pt>
                <c:pt idx="86" formatCode="0">
                  <c:v>245.0923124999998</c:v>
                </c:pt>
                <c:pt idx="87" formatCode="0">
                  <c:v>300.7761749999999</c:v>
                </c:pt>
                <c:pt idx="88" formatCode="0">
                  <c:v>366.5553412499999</c:v>
                </c:pt>
                <c:pt idx="89" formatCode="0">
                  <c:v>366.5553412499999</c:v>
                </c:pt>
                <c:pt idx="90" formatCode="0">
                  <c:v>366.5553412499999</c:v>
                </c:pt>
                <c:pt idx="91" formatCode="0">
                  <c:v>366.5553412499999</c:v>
                </c:pt>
                <c:pt idx="92" formatCode="0">
                  <c:v>366.5553412499999</c:v>
                </c:pt>
                <c:pt idx="93" formatCode="0">
                  <c:v>366.5553412499999</c:v>
                </c:pt>
                <c:pt idx="94" formatCode="0">
                  <c:v>366.5553412499999</c:v>
                </c:pt>
                <c:pt idx="95" formatCode="0">
                  <c:v>366.5553412499999</c:v>
                </c:pt>
                <c:pt idx="96" formatCode="0">
                  <c:v>366.5553412499999</c:v>
                </c:pt>
                <c:pt idx="97" formatCode="0">
                  <c:v>366.5553412499999</c:v>
                </c:pt>
                <c:pt idx="98" formatCode="0">
                  <c:v>366.5553412499999</c:v>
                </c:pt>
                <c:pt idx="99" formatCode="0">
                  <c:v>366.5553412499999</c:v>
                </c:pt>
                <c:pt idx="100" formatCode="0">
                  <c:v>366.5553412499999</c:v>
                </c:pt>
                <c:pt idx="101" formatCode="0">
                  <c:v>426.6376734374998</c:v>
                </c:pt>
                <c:pt idx="102" formatCode="0">
                  <c:v>525.5251312499998</c:v>
                </c:pt>
                <c:pt idx="103" formatCode="0">
                  <c:v>525.5251312499998</c:v>
                </c:pt>
                <c:pt idx="104" formatCode="0">
                  <c:v>525.5251312499998</c:v>
                </c:pt>
                <c:pt idx="105" formatCode="0">
                  <c:v>525.5251312499998</c:v>
                </c:pt>
                <c:pt idx="106" formatCode="0">
                  <c:v>548.7498843749998</c:v>
                </c:pt>
                <c:pt idx="107" formatCode="0">
                  <c:v>548.7498843749998</c:v>
                </c:pt>
                <c:pt idx="108" formatCode="0">
                  <c:v>629.67200625</c:v>
                </c:pt>
                <c:pt idx="118" formatCode="0">
                  <c:v>298.3751999999999</c:v>
                </c:pt>
                <c:pt idx="119" formatCode="0">
                  <c:v>457.8698960526315</c:v>
                </c:pt>
                <c:pt idx="120" formatCode="0">
                  <c:v>505.319409868421</c:v>
                </c:pt>
                <c:pt idx="121" formatCode="0">
                  <c:v>590.9280824013156</c:v>
                </c:pt>
                <c:pt idx="122" formatCode="0">
                  <c:v>675.1791027631577</c:v>
                </c:pt>
                <c:pt idx="123" formatCode="0">
                  <c:v>675.1791027631577</c:v>
                </c:pt>
                <c:pt idx="124" formatCode="0">
                  <c:v>675.1791027631577</c:v>
                </c:pt>
                <c:pt idx="125" formatCode="0">
                  <c:v>675.1791027631577</c:v>
                </c:pt>
                <c:pt idx="126" formatCode="0">
                  <c:v>675.1791027631577</c:v>
                </c:pt>
                <c:pt idx="127" formatCode="0">
                  <c:v>675.1791027631577</c:v>
                </c:pt>
                <c:pt idx="128" formatCode="0">
                  <c:v>653.3286654605262</c:v>
                </c:pt>
                <c:pt idx="129" formatCode="0">
                  <c:v>653.3286654605262</c:v>
                </c:pt>
                <c:pt idx="130" formatCode="0">
                  <c:v>653.3286654605262</c:v>
                </c:pt>
                <c:pt idx="131" formatCode="0">
                  <c:v>647.0537605046267</c:v>
                </c:pt>
                <c:pt idx="132" formatCode="0">
                  <c:v>542.7249662227984</c:v>
                </c:pt>
                <c:pt idx="133" formatCode="0">
                  <c:v>542.7249662227984</c:v>
                </c:pt>
                <c:pt idx="134" formatCode="0">
                  <c:v>582.1677160023909</c:v>
                </c:pt>
                <c:pt idx="135" formatCode="0">
                  <c:v>578.0737719021517</c:v>
                </c:pt>
                <c:pt idx="136" formatCode="0">
                  <c:v>587.0821694408277</c:v>
                </c:pt>
                <c:pt idx="137" formatCode="0">
                  <c:v>598.1812053207586</c:v>
                </c:pt>
                <c:pt idx="138" formatCode="0">
                  <c:v>638.5795202960848</c:v>
                </c:pt>
                <c:pt idx="139" formatCode="0">
                  <c:v>675.586620296085</c:v>
                </c:pt>
                <c:pt idx="140" formatCode="0">
                  <c:v>680.4384559786533</c:v>
                </c:pt>
                <c:pt idx="141" formatCode="0">
                  <c:v>687.7311849312582</c:v>
                </c:pt>
                <c:pt idx="142" formatCode="0">
                  <c:v>671.728893424384</c:v>
                </c:pt>
                <c:pt idx="143" formatCode="0">
                  <c:v>633.9006388925905</c:v>
                </c:pt>
                <c:pt idx="144" formatCode="0">
                  <c:v>650.8218998946356</c:v>
                </c:pt>
                <c:pt idx="145" formatCode="0">
                  <c:v>650.8218998946356</c:v>
                </c:pt>
                <c:pt idx="146" formatCode="0">
                  <c:v>774.8863056893383</c:v>
                </c:pt>
                <c:pt idx="147" formatCode="0">
                  <c:v>853.3032515693934</c:v>
                </c:pt>
                <c:pt idx="148" formatCode="0">
                  <c:v>922.5155552948246</c:v>
                </c:pt>
                <c:pt idx="149" formatCode="0">
                  <c:v>1085.067696914258</c:v>
                </c:pt>
                <c:pt idx="150" formatCode="0">
                  <c:v>1141.880373420382</c:v>
                </c:pt>
                <c:pt idx="151" formatCode="0">
                  <c:v>1165.292831192357</c:v>
                </c:pt>
                <c:pt idx="152" formatCode="0">
                  <c:v>1167.895635807741</c:v>
                </c:pt>
                <c:pt idx="153" formatCode="0">
                  <c:v>1235.097972057741</c:v>
                </c:pt>
                <c:pt idx="154" formatCode="0">
                  <c:v>1219.074080679133</c:v>
                </c:pt>
                <c:pt idx="155" formatCode="0">
                  <c:v>1215.751133695437</c:v>
                </c:pt>
                <c:pt idx="156" formatCode="0">
                  <c:v>1165.652155570437</c:v>
                </c:pt>
                <c:pt idx="157" formatCode="0">
                  <c:v>1121.258638706213</c:v>
                </c:pt>
                <c:pt idx="158" formatCode="0">
                  <c:v>1147.654548715978</c:v>
                </c:pt>
                <c:pt idx="159" formatCode="0">
                  <c:v>1109.626053481604</c:v>
                </c:pt>
                <c:pt idx="160" formatCode="0">
                  <c:v>1059.292875844885</c:v>
                </c:pt>
                <c:pt idx="161" formatCode="0">
                  <c:v>1019.117763938568</c:v>
                </c:pt>
                <c:pt idx="162" formatCode="0">
                  <c:v>994.6426525739256</c:v>
                </c:pt>
                <c:pt idx="163" formatCode="0">
                  <c:v>1036.47205753714</c:v>
                </c:pt>
                <c:pt idx="164" formatCode="0">
                  <c:v>1027.978955844494</c:v>
                </c:pt>
                <c:pt idx="165" formatCode="0">
                  <c:v>1008.964174977789</c:v>
                </c:pt>
                <c:pt idx="166" formatCode="0">
                  <c:v>1003.06597722959</c:v>
                </c:pt>
                <c:pt idx="167" formatCode="0">
                  <c:v>944.495148008811</c:v>
                </c:pt>
                <c:pt idx="168" formatCode="0">
                  <c:v>898.597091548727</c:v>
                </c:pt>
                <c:pt idx="169" formatCode="0">
                  <c:v>848.9407594058698</c:v>
                </c:pt>
                <c:pt idx="170" formatCode="0">
                  <c:v>761.390691191584</c:v>
                </c:pt>
                <c:pt idx="171" formatCode="0">
                  <c:v>723.185170204571</c:v>
                </c:pt>
                <c:pt idx="172" formatCode="0">
                  <c:v>760.3257672581423</c:v>
                </c:pt>
                <c:pt idx="173" formatCode="0">
                  <c:v>774.3820214724282</c:v>
                </c:pt>
                <c:pt idx="174" formatCode="0">
                  <c:v>816.0030946867139</c:v>
                </c:pt>
                <c:pt idx="175" formatCode="0">
                  <c:v>821.1035133474281</c:v>
                </c:pt>
                <c:pt idx="176" formatCode="0">
                  <c:v>809.7240451331424</c:v>
                </c:pt>
                <c:pt idx="177" formatCode="0">
                  <c:v>870.6831344188566</c:v>
                </c:pt>
                <c:pt idx="178" formatCode="0">
                  <c:v>928.349785269861</c:v>
                </c:pt>
                <c:pt idx="179" formatCode="0">
                  <c:v>917.8407038688632</c:v>
                </c:pt>
                <c:pt idx="180" formatCode="0">
                  <c:v>957.7817990474346</c:v>
                </c:pt>
                <c:pt idx="181" formatCode="0">
                  <c:v>1048.198323627792</c:v>
                </c:pt>
                <c:pt idx="182" formatCode="0">
                  <c:v>1133.267024784042</c:v>
                </c:pt>
                <c:pt idx="183" formatCode="0">
                  <c:v>1214.06423148047</c:v>
                </c:pt>
                <c:pt idx="184" formatCode="0">
                  <c:v>1220.070054962613</c:v>
                </c:pt>
                <c:pt idx="185" formatCode="0">
                  <c:v>1231.127601527101</c:v>
                </c:pt>
                <c:pt idx="186" formatCode="0">
                  <c:v>1250.386021451914</c:v>
                </c:pt>
                <c:pt idx="187" formatCode="0">
                  <c:v>1239.275781435601</c:v>
                </c:pt>
                <c:pt idx="188" formatCode="0">
                  <c:v>1251.52182303224</c:v>
                </c:pt>
                <c:pt idx="189" formatCode="0">
                  <c:v>1306.265162528038</c:v>
                </c:pt>
                <c:pt idx="190" formatCode="0">
                  <c:v>1470.552349135181</c:v>
                </c:pt>
                <c:pt idx="191" formatCode="0">
                  <c:v>1598.014091635181</c:v>
                </c:pt>
                <c:pt idx="192" formatCode="0">
                  <c:v>1655.006318907909</c:v>
                </c:pt>
                <c:pt idx="193" formatCode="0">
                  <c:v>1692.423796140052</c:v>
                </c:pt>
                <c:pt idx="194" formatCode="0">
                  <c:v>1770.648484782909</c:v>
                </c:pt>
                <c:pt idx="195" formatCode="0">
                  <c:v>1764.318275854337</c:v>
                </c:pt>
                <c:pt idx="196" formatCode="0">
                  <c:v>1790.859118622195</c:v>
                </c:pt>
                <c:pt idx="197" formatCode="0">
                  <c:v>1852.712188622195</c:v>
                </c:pt>
                <c:pt idx="198" formatCode="0">
                  <c:v>1887.421039515052</c:v>
                </c:pt>
                <c:pt idx="199" formatCode="0">
                  <c:v>1906.057746699761</c:v>
                </c:pt>
                <c:pt idx="200" formatCode="0">
                  <c:v>1939.051917498081</c:v>
                </c:pt>
                <c:pt idx="201" formatCode="0">
                  <c:v>1950.575729105223</c:v>
                </c:pt>
                <c:pt idx="202" formatCode="0">
                  <c:v>1937.251685105224</c:v>
                </c:pt>
                <c:pt idx="203" formatCode="0">
                  <c:v>1920.931836404331</c:v>
                </c:pt>
                <c:pt idx="204" formatCode="0">
                  <c:v>1913.22691497576</c:v>
                </c:pt>
                <c:pt idx="205" formatCode="0">
                  <c:v>1905.995432118616</c:v>
                </c:pt>
                <c:pt idx="206" formatCode="0">
                  <c:v>1921.821634426309</c:v>
                </c:pt>
                <c:pt idx="207" formatCode="0">
                  <c:v>1948.99663085488</c:v>
                </c:pt>
                <c:pt idx="208" formatCode="0">
                  <c:v>1987.968709096638</c:v>
                </c:pt>
                <c:pt idx="209" formatCode="0">
                  <c:v>2020.165771071428</c:v>
                </c:pt>
                <c:pt idx="210" formatCode="0">
                  <c:v>2093.724313928571</c:v>
                </c:pt>
                <c:pt idx="211" formatCode="0">
                  <c:v>2024.206045178571</c:v>
                </c:pt>
                <c:pt idx="212" formatCode="0">
                  <c:v>1904.70684375</c:v>
                </c:pt>
                <c:pt idx="213" formatCode="0">
                  <c:v>1845.251022321429</c:v>
                </c:pt>
                <c:pt idx="214" formatCode="0">
                  <c:v>1693.26129375</c:v>
                </c:pt>
                <c:pt idx="215" formatCode="0">
                  <c:v>1404.887665178571</c:v>
                </c:pt>
                <c:pt idx="216" formatCode="0">
                  <c:v>1313.455208035714</c:v>
                </c:pt>
                <c:pt idx="217" formatCode="0">
                  <c:v>1310.518615178571</c:v>
                </c:pt>
                <c:pt idx="218" formatCode="0">
                  <c:v>1245.712272321428</c:v>
                </c:pt>
                <c:pt idx="219" formatCode="0">
                  <c:v>1193.00685</c:v>
                </c:pt>
                <c:pt idx="220" formatCode="0">
                  <c:v>1140.047188392857</c:v>
                </c:pt>
                <c:pt idx="221" formatCode="0">
                  <c:v>1108.989115178571</c:v>
                </c:pt>
                <c:pt idx="222" formatCode="0">
                  <c:v>1091.325267857143</c:v>
                </c:pt>
                <c:pt idx="223" formatCode="0">
                  <c:v>1091.965714285714</c:v>
                </c:pt>
                <c:pt idx="224" formatCode="0">
                  <c:v>1094.922053571428</c:v>
                </c:pt>
                <c:pt idx="225" formatCode="0">
                  <c:v>1048.950267857143</c:v>
                </c:pt>
                <c:pt idx="226" formatCode="0">
                  <c:v>1014.260089285714</c:v>
                </c:pt>
                <c:pt idx="227" formatCode="0">
                  <c:v>983.1755357142856</c:v>
                </c:pt>
                <c:pt idx="228" formatCode="0">
                  <c:v>945.415982142857</c:v>
                </c:pt>
                <c:pt idx="229" formatCode="0">
                  <c:v>909.9120535714285</c:v>
                </c:pt>
                <c:pt idx="230" formatCode="0">
                  <c:v>892.9122321428573</c:v>
                </c:pt>
                <c:pt idx="231" formatCode="0">
                  <c:v>513.1872321428572</c:v>
                </c:pt>
                <c:pt idx="232" formatCode="0">
                  <c:v>468.7789285714287</c:v>
                </c:pt>
                <c:pt idx="233" formatCode="0">
                  <c:v>419.15625</c:v>
                </c:pt>
                <c:pt idx="234" formatCode="0">
                  <c:v>395.3517857142858</c:v>
                </c:pt>
                <c:pt idx="235" formatCode="0">
                  <c:v>437.1192857142858</c:v>
                </c:pt>
                <c:pt idx="236" formatCode="0">
                  <c:v>643.7850000000001</c:v>
                </c:pt>
                <c:pt idx="237" formatCode="0">
                  <c:v>714.9557142857144</c:v>
                </c:pt>
                <c:pt idx="238" formatCode="0">
                  <c:v>706.1683928571428</c:v>
                </c:pt>
                <c:pt idx="239" formatCode="0">
                  <c:v>744.4119642857144</c:v>
                </c:pt>
                <c:pt idx="240" formatCode="0">
                  <c:v>802.6001785714286</c:v>
                </c:pt>
                <c:pt idx="241" formatCode="0">
                  <c:v>834.5983928571428</c:v>
                </c:pt>
                <c:pt idx="242" formatCode="0">
                  <c:v>831.5501785714287</c:v>
                </c:pt>
                <c:pt idx="243" formatCode="0">
                  <c:v>804.4299107142856</c:v>
                </c:pt>
                <c:pt idx="244" formatCode="0">
                  <c:v>752.22</c:v>
                </c:pt>
                <c:pt idx="245" formatCode="0">
                  <c:v>721.7078571428572</c:v>
                </c:pt>
                <c:pt idx="246" formatCode="0">
                  <c:v>773.4508928571431</c:v>
                </c:pt>
                <c:pt idx="247" formatCode="0">
                  <c:v>770.2328571428573</c:v>
                </c:pt>
                <c:pt idx="248" formatCode="0">
                  <c:v>846.1550892857146</c:v>
                </c:pt>
                <c:pt idx="249" formatCode="0">
                  <c:v>937.1884821428575</c:v>
                </c:pt>
                <c:pt idx="250" formatCode="0">
                  <c:v>946.1400000000003</c:v>
                </c:pt>
                <c:pt idx="251" formatCode="0">
                  <c:v>921.682767857143</c:v>
                </c:pt>
                <c:pt idx="252" formatCode="0">
                  <c:v>1164.706339285715</c:v>
                </c:pt>
                <c:pt idx="253" formatCode="0">
                  <c:v>1096.68</c:v>
                </c:pt>
                <c:pt idx="254" formatCode="0">
                  <c:v>1102.557857142857</c:v>
                </c:pt>
                <c:pt idx="255" formatCode="0">
                  <c:v>1077.486428571429</c:v>
                </c:pt>
                <c:pt idx="256" formatCode="0">
                  <c:v>986.8028571428573</c:v>
                </c:pt>
                <c:pt idx="257" formatCode="0">
                  <c:v>980.8371428571431</c:v>
                </c:pt>
                <c:pt idx="258" formatCode="0">
                  <c:v>960.6964285714288</c:v>
                </c:pt>
                <c:pt idx="259" formatCode="0">
                  <c:v>964.5042857142859</c:v>
                </c:pt>
                <c:pt idx="260" formatCode="0">
                  <c:v>970.8557142857145</c:v>
                </c:pt>
                <c:pt idx="261" formatCode="0">
                  <c:v>1081.441607142857</c:v>
                </c:pt>
                <c:pt idx="262" formatCode="0">
                  <c:v>1204.201071428571</c:v>
                </c:pt>
                <c:pt idx="263" formatCode="0">
                  <c:v>1227.81</c:v>
                </c:pt>
                <c:pt idx="264" formatCode="0">
                  <c:v>1262.66625</c:v>
                </c:pt>
                <c:pt idx="265" formatCode="0">
                  <c:v>1290.049821428571</c:v>
                </c:pt>
                <c:pt idx="266" formatCode="0">
                  <c:v>1277.931964285714</c:v>
                </c:pt>
                <c:pt idx="267" formatCode="0">
                  <c:v>1231.187678571428</c:v>
                </c:pt>
                <c:pt idx="268" formatCode="0">
                  <c:v>1279.248214285714</c:v>
                </c:pt>
                <c:pt idx="269" formatCode="0">
                  <c:v>1260.348482142857</c:v>
                </c:pt>
                <c:pt idx="270" formatCode="0">
                  <c:v>1242.585803571429</c:v>
                </c:pt>
                <c:pt idx="271" formatCode="0">
                  <c:v>1290.204910714286</c:v>
                </c:pt>
                <c:pt idx="272" formatCode="0">
                  <c:v>1334.644821428571</c:v>
                </c:pt>
                <c:pt idx="273" formatCode="0">
                  <c:v>1325.614553571428</c:v>
                </c:pt>
                <c:pt idx="274" formatCode="0">
                  <c:v>1334.213035714286</c:v>
                </c:pt>
                <c:pt idx="275" formatCode="0">
                  <c:v>1357.729821428571</c:v>
                </c:pt>
                <c:pt idx="276" formatCode="0">
                  <c:v>1383.358660714286</c:v>
                </c:pt>
                <c:pt idx="277" formatCode="0">
                  <c:v>1498.292142857143</c:v>
                </c:pt>
                <c:pt idx="278" formatCode="0">
                  <c:v>1502.057410714285</c:v>
                </c:pt>
                <c:pt idx="279" formatCode="0">
                  <c:v>1505.953392857143</c:v>
                </c:pt>
                <c:pt idx="280" formatCode="0">
                  <c:v>1489.019732142857</c:v>
                </c:pt>
                <c:pt idx="281" formatCode="0">
                  <c:v>1447.488214285714</c:v>
                </c:pt>
                <c:pt idx="282" formatCode="0">
                  <c:v>1284.911785714286</c:v>
                </c:pt>
                <c:pt idx="283" formatCode="0">
                  <c:v>1145.586964285714</c:v>
                </c:pt>
                <c:pt idx="284" formatCode="0">
                  <c:v>1115.777142857143</c:v>
                </c:pt>
                <c:pt idx="285" formatCode="0">
                  <c:v>1071.332946428572</c:v>
                </c:pt>
                <c:pt idx="286" formatCode="0">
                  <c:v>1047.338839285715</c:v>
                </c:pt>
                <c:pt idx="287" formatCode="0">
                  <c:v>1089.935625</c:v>
                </c:pt>
                <c:pt idx="288" formatCode="0">
                  <c:v>1100.952321428571</c:v>
                </c:pt>
                <c:pt idx="289" formatCode="0">
                  <c:v>1021.922678571428</c:v>
                </c:pt>
                <c:pt idx="290" formatCode="0">
                  <c:v>958.2653571428567</c:v>
                </c:pt>
                <c:pt idx="291" formatCode="0">
                  <c:v>882.7759821428567</c:v>
                </c:pt>
                <c:pt idx="292" formatCode="0">
                  <c:v>816.63</c:v>
                </c:pt>
                <c:pt idx="293" formatCode="0">
                  <c:v>768.472232142857</c:v>
                </c:pt>
                <c:pt idx="294" formatCode="0">
                  <c:v>791.3196428571427</c:v>
                </c:pt>
                <c:pt idx="295" formatCode="0">
                  <c:v>810.9640178571428</c:v>
                </c:pt>
                <c:pt idx="296" formatCode="0">
                  <c:v>822.2215178571428</c:v>
                </c:pt>
                <c:pt idx="297" formatCode="0">
                  <c:v>825.4923214285716</c:v>
                </c:pt>
                <c:pt idx="298" formatCode="0">
                  <c:v>783.8059821428571</c:v>
                </c:pt>
                <c:pt idx="299" formatCode="0">
                  <c:v>779.7182142857141</c:v>
                </c:pt>
                <c:pt idx="300" formatCode="0">
                  <c:v>756.3340178571428</c:v>
                </c:pt>
                <c:pt idx="301" formatCode="0">
                  <c:v>724.4233928571427</c:v>
                </c:pt>
                <c:pt idx="302" formatCode="0">
                  <c:v>723.4245535714284</c:v>
                </c:pt>
                <c:pt idx="303" formatCode="0">
                  <c:v>717.5440178571427</c:v>
                </c:pt>
                <c:pt idx="304" formatCode="0">
                  <c:v>708.2536607142856</c:v>
                </c:pt>
                <c:pt idx="305" formatCode="0">
                  <c:v>691.1702678571427</c:v>
                </c:pt>
                <c:pt idx="306" formatCode="0">
                  <c:v>690.6085714285713</c:v>
                </c:pt>
                <c:pt idx="307" formatCode="0">
                  <c:v>675.7719642857143</c:v>
                </c:pt>
                <c:pt idx="308" formatCode="0">
                  <c:v>603.8608928571427</c:v>
                </c:pt>
                <c:pt idx="309" formatCode="0">
                  <c:v>577.098482142857</c:v>
                </c:pt>
                <c:pt idx="310" formatCode="0">
                  <c:v>605.2422321428572</c:v>
                </c:pt>
                <c:pt idx="311" formatCode="0">
                  <c:v>634.9092857142857</c:v>
                </c:pt>
                <c:pt idx="312" formatCode="0">
                  <c:v>675.4749107142858</c:v>
                </c:pt>
                <c:pt idx="313" formatCode="0">
                  <c:v>672.9032142857143</c:v>
                </c:pt>
                <c:pt idx="314" formatCode="0">
                  <c:v>669.647142857143</c:v>
                </c:pt>
                <c:pt idx="315" formatCode="0">
                  <c:v>668.4182142857144</c:v>
                </c:pt>
                <c:pt idx="316" formatCode="0">
                  <c:v>673.215</c:v>
                </c:pt>
                <c:pt idx="317" formatCode="0">
                  <c:v>698.9828571428572</c:v>
                </c:pt>
                <c:pt idx="318" formatCode="0">
                  <c:v>742.8278571428572</c:v>
                </c:pt>
                <c:pt idx="319" formatCode="0">
                  <c:v>758.5216071428573</c:v>
                </c:pt>
                <c:pt idx="320" formatCode="0">
                  <c:v>742.736785714286</c:v>
                </c:pt>
                <c:pt idx="321" formatCode="0">
                  <c:v>753.5603571428572</c:v>
                </c:pt>
                <c:pt idx="322" formatCode="0">
                  <c:v>760.4389285714287</c:v>
                </c:pt>
                <c:pt idx="323" formatCode="0">
                  <c:v>752.3266071428573</c:v>
                </c:pt>
                <c:pt idx="324" formatCode="0">
                  <c:v>733.9607142857145</c:v>
                </c:pt>
                <c:pt idx="325" formatCode="0">
                  <c:v>715.9864285714287</c:v>
                </c:pt>
                <c:pt idx="326" formatCode="0">
                  <c:v>722.3635714285716</c:v>
                </c:pt>
                <c:pt idx="327" formatCode="0">
                  <c:v>544.4560714285717</c:v>
                </c:pt>
                <c:pt idx="328" formatCode="0">
                  <c:v>492.3975000000001</c:v>
                </c:pt>
                <c:pt idx="329" formatCode="0">
                  <c:v>474.7167857142859</c:v>
                </c:pt>
                <c:pt idx="330" formatCode="0">
                  <c:v>430.7925000000002</c:v>
                </c:pt>
                <c:pt idx="331" formatCode="0">
                  <c:v>387.5421428571431</c:v>
                </c:pt>
                <c:pt idx="332" formatCode="0">
                  <c:v>327.4435714285716</c:v>
                </c:pt>
                <c:pt idx="333" formatCode="0">
                  <c:v>260.2885714285716</c:v>
                </c:pt>
                <c:pt idx="334" formatCode="0">
                  <c:v>237.9300000000001</c:v>
                </c:pt>
                <c:pt idx="335" formatCode="0">
                  <c:v>204.5110714285714</c:v>
                </c:pt>
                <c:pt idx="336" formatCode="0">
                  <c:v>164.5114285714286</c:v>
                </c:pt>
                <c:pt idx="337" formatCode="0">
                  <c:v>115.3146428571429</c:v>
                </c:pt>
                <c:pt idx="338" formatCode="0">
                  <c:v>109.9001785714286</c:v>
                </c:pt>
                <c:pt idx="339" formatCode="0">
                  <c:v>49.80214285714287</c:v>
                </c:pt>
                <c:pt idx="340" formatCode="0">
                  <c:v>51.33803571428571</c:v>
                </c:pt>
                <c:pt idx="341" formatCode="0">
                  <c:v>72.6444642857143</c:v>
                </c:pt>
                <c:pt idx="342" formatCode="0">
                  <c:v>97.21875</c:v>
                </c:pt>
                <c:pt idx="343" formatCode="0">
                  <c:v>120.2734821428571</c:v>
                </c:pt>
                <c:pt idx="344" formatCode="0">
                  <c:v>118.0974107142857</c:v>
                </c:pt>
                <c:pt idx="345" formatCode="0">
                  <c:v>115.0730357142858</c:v>
                </c:pt>
                <c:pt idx="346" formatCode="0">
                  <c:v>84.78160714285717</c:v>
                </c:pt>
                <c:pt idx="347" formatCode="0">
                  <c:v>72.19593750000003</c:v>
                </c:pt>
                <c:pt idx="348" formatCode="0">
                  <c:v>244.2573214285714</c:v>
                </c:pt>
                <c:pt idx="349" formatCode="0">
                  <c:v>294.7443749999999</c:v>
                </c:pt>
                <c:pt idx="350" formatCode="0">
                  <c:v>305.8899107142856</c:v>
                </c:pt>
                <c:pt idx="351" formatCode="0">
                  <c:v>343.7414732142856</c:v>
                </c:pt>
                <c:pt idx="352" formatCode="0">
                  <c:v>361.9865624999999</c:v>
                </c:pt>
                <c:pt idx="353" formatCode="0">
                  <c:v>293.4084374999999</c:v>
                </c:pt>
                <c:pt idx="354" formatCode="0">
                  <c:v>297.7852232142857</c:v>
                </c:pt>
                <c:pt idx="355" formatCode="0">
                  <c:v>307.4166964285714</c:v>
                </c:pt>
                <c:pt idx="356" formatCode="0">
                  <c:v>329.0143526785714</c:v>
                </c:pt>
                <c:pt idx="357" formatCode="0">
                  <c:v>354.7216071428571</c:v>
                </c:pt>
                <c:pt idx="358" formatCode="0">
                  <c:v>377.8502901785714</c:v>
                </c:pt>
                <c:pt idx="359" formatCode="0">
                  <c:v>349.5585491071429</c:v>
                </c:pt>
                <c:pt idx="360" formatCode="0">
                  <c:v>368.1283482142857</c:v>
                </c:pt>
                <c:pt idx="361" formatCode="0">
                  <c:v>373.7041964285714</c:v>
                </c:pt>
                <c:pt idx="362" formatCode="0">
                  <c:v>364.9610044642858</c:v>
                </c:pt>
                <c:pt idx="363" formatCode="0">
                  <c:v>345.9536607142857</c:v>
                </c:pt>
                <c:pt idx="364" formatCode="0">
                  <c:v>325.0505580357142</c:v>
                </c:pt>
                <c:pt idx="365" formatCode="0">
                  <c:v>366.4497767857143</c:v>
                </c:pt>
                <c:pt idx="366" formatCode="0">
                  <c:v>415.4277901785715</c:v>
                </c:pt>
                <c:pt idx="367" formatCode="0">
                  <c:v>464.3421875</c:v>
                </c:pt>
                <c:pt idx="368" formatCode="0">
                  <c:v>489.3941964285715</c:v>
                </c:pt>
                <c:pt idx="369" formatCode="0">
                  <c:v>510.5910714285714</c:v>
                </c:pt>
                <c:pt idx="370" formatCode="0">
                  <c:v>554.0853794642856</c:v>
                </c:pt>
                <c:pt idx="371" formatCode="0">
                  <c:v>569.0478794642856</c:v>
                </c:pt>
                <c:pt idx="372" formatCode="0">
                  <c:v>552.2214285714284</c:v>
                </c:pt>
                <c:pt idx="373" formatCode="0">
                  <c:v>556.4328125</c:v>
                </c:pt>
                <c:pt idx="374" formatCode="0">
                  <c:v>656.3227678571428</c:v>
                </c:pt>
                <c:pt idx="375" formatCode="0">
                  <c:v>686.1714285714286</c:v>
                </c:pt>
                <c:pt idx="376" formatCode="0">
                  <c:v>710.7760044642856</c:v>
                </c:pt>
                <c:pt idx="377" formatCode="0">
                  <c:v>738.9716517857141</c:v>
                </c:pt>
                <c:pt idx="378" formatCode="0">
                  <c:v>765.6974330357143</c:v>
                </c:pt>
                <c:pt idx="379" formatCode="0">
                  <c:v>774.9265625</c:v>
                </c:pt>
                <c:pt idx="380" formatCode="0">
                  <c:v>773.5263392857142</c:v>
                </c:pt>
                <c:pt idx="381" formatCode="0">
                  <c:v>779.6318080357141</c:v>
                </c:pt>
                <c:pt idx="382" formatCode="0">
                  <c:v>790.53828125</c:v>
                </c:pt>
                <c:pt idx="383" formatCode="0">
                  <c:v>798.8073660714286</c:v>
                </c:pt>
                <c:pt idx="384" formatCode="0">
                  <c:v>839.0632812499998</c:v>
                </c:pt>
                <c:pt idx="385" formatCode="0">
                  <c:v>852.1082589285714</c:v>
                </c:pt>
                <c:pt idx="386" formatCode="0">
                  <c:v>840.63671875</c:v>
                </c:pt>
                <c:pt idx="387" formatCode="0">
                  <c:v>842.5796875</c:v>
                </c:pt>
                <c:pt idx="388" formatCode="0">
                  <c:v>895.7456473214285</c:v>
                </c:pt>
                <c:pt idx="389" formatCode="0">
                  <c:v>939.0487723214286</c:v>
                </c:pt>
                <c:pt idx="390" formatCode="0">
                  <c:v>913.6150669642857</c:v>
                </c:pt>
                <c:pt idx="391" formatCode="0">
                  <c:v>931.497544642857</c:v>
                </c:pt>
                <c:pt idx="392" formatCode="0">
                  <c:v>955.0609374999999</c:v>
                </c:pt>
                <c:pt idx="393" formatCode="0">
                  <c:v>976.7603794642857</c:v>
                </c:pt>
                <c:pt idx="394" formatCode="0">
                  <c:v>996.3668526785714</c:v>
                </c:pt>
                <c:pt idx="395" formatCode="0">
                  <c:v>1033.556808035714</c:v>
                </c:pt>
                <c:pt idx="396" formatCode="0">
                  <c:v>1073.075111607143</c:v>
                </c:pt>
                <c:pt idx="397" formatCode="0">
                  <c:v>1071.0796875</c:v>
                </c:pt>
                <c:pt idx="398" formatCode="0">
                  <c:v>1041.439955357143</c:v>
                </c:pt>
                <c:pt idx="399" formatCode="0">
                  <c:v>1050.434598214286</c:v>
                </c:pt>
                <c:pt idx="400" formatCode="0">
                  <c:v>1071.488839285714</c:v>
                </c:pt>
                <c:pt idx="401" formatCode="0">
                  <c:v>1085.625</c:v>
                </c:pt>
                <c:pt idx="402" formatCode="0">
                  <c:v>1081.001785714286</c:v>
                </c:pt>
                <c:pt idx="403" formatCode="0">
                  <c:v>1043.720089285714</c:v>
                </c:pt>
                <c:pt idx="404" formatCode="0">
                  <c:v>1021.805357142857</c:v>
                </c:pt>
                <c:pt idx="405" formatCode="0">
                  <c:v>994.4316964285715</c:v>
                </c:pt>
                <c:pt idx="406" formatCode="0">
                  <c:v>1000.846875</c:v>
                </c:pt>
                <c:pt idx="407" formatCode="0">
                  <c:v>1002.320089285714</c:v>
                </c:pt>
                <c:pt idx="408" formatCode="0">
                  <c:v>986.8968750000002</c:v>
                </c:pt>
                <c:pt idx="409" formatCode="0">
                  <c:v>950.4917142857145</c:v>
                </c:pt>
                <c:pt idx="410" formatCode="0">
                  <c:v>952.4208883928573</c:v>
                </c:pt>
                <c:pt idx="411" formatCode="0">
                  <c:v>1012.45715625</c:v>
                </c:pt>
                <c:pt idx="412" formatCode="0">
                  <c:v>947.2338883928575</c:v>
                </c:pt>
                <c:pt idx="413" formatCode="0">
                  <c:v>913.1745155357143</c:v>
                </c:pt>
                <c:pt idx="414" formatCode="0">
                  <c:v>871.9452144642858</c:v>
                </c:pt>
                <c:pt idx="415" formatCode="0">
                  <c:v>878.0269108928571</c:v>
                </c:pt>
                <c:pt idx="416" formatCode="0">
                  <c:v>860.7233394642856</c:v>
                </c:pt>
                <c:pt idx="417" formatCode="0">
                  <c:v>847.033160892857</c:v>
                </c:pt>
                <c:pt idx="418" formatCode="0">
                  <c:v>907.4989644642857</c:v>
                </c:pt>
                <c:pt idx="419" formatCode="0">
                  <c:v>955.8675358928572</c:v>
                </c:pt>
                <c:pt idx="420" formatCode="0">
                  <c:v>939.1618501875</c:v>
                </c:pt>
                <c:pt idx="421" formatCode="0">
                  <c:v>968.7929439375</c:v>
                </c:pt>
                <c:pt idx="422" formatCode="0">
                  <c:v>964.6037251875001</c:v>
                </c:pt>
                <c:pt idx="423" formatCode="0">
                  <c:v>975.4951314375</c:v>
                </c:pt>
                <c:pt idx="424" formatCode="0">
                  <c:v>998.1456001875001</c:v>
                </c:pt>
                <c:pt idx="425" formatCode="0">
                  <c:v>1012.2348189375</c:v>
                </c:pt>
                <c:pt idx="426" formatCode="0">
                  <c:v>987.0052876875001</c:v>
                </c:pt>
                <c:pt idx="427" formatCode="0">
                  <c:v>947.5796626875002</c:v>
                </c:pt>
                <c:pt idx="428" formatCode="0">
                  <c:v>930.7159126875001</c:v>
                </c:pt>
                <c:pt idx="429" formatCode="0">
                  <c:v>950.9771626875001</c:v>
                </c:pt>
                <c:pt idx="430" formatCode="0">
                  <c:v>987.5432064375</c:v>
                </c:pt>
                <c:pt idx="431" formatCode="0">
                  <c:v>951.534136125</c:v>
                </c:pt>
                <c:pt idx="432" formatCode="0">
                  <c:v>651.980273625</c:v>
                </c:pt>
                <c:pt idx="433" formatCode="0">
                  <c:v>644.1826736250001</c:v>
                </c:pt>
                <c:pt idx="434" formatCode="0">
                  <c:v>663.6266817916667</c:v>
                </c:pt>
                <c:pt idx="435" formatCode="0">
                  <c:v>728.6916666666668</c:v>
                </c:pt>
                <c:pt idx="436" formatCode="0">
                  <c:v>716.7831250000001</c:v>
                </c:pt>
                <c:pt idx="437" formatCode="0">
                  <c:v>700.6650000000001</c:v>
                </c:pt>
                <c:pt idx="438" formatCode="0">
                  <c:v>685.5854166666666</c:v>
                </c:pt>
                <c:pt idx="439" formatCode="0">
                  <c:v>642.4286666666666</c:v>
                </c:pt>
                <c:pt idx="440" formatCode="0">
                  <c:v>632.6520833333332</c:v>
                </c:pt>
                <c:pt idx="441" formatCode="0">
                  <c:v>656.5273809523807</c:v>
                </c:pt>
                <c:pt idx="442" formatCode="0">
                  <c:v>626.0412698412698</c:v>
                </c:pt>
                <c:pt idx="443" formatCode="0">
                  <c:v>631.5888888888888</c:v>
                </c:pt>
                <c:pt idx="444" formatCode="0">
                  <c:v>642.8349206349205</c:v>
                </c:pt>
                <c:pt idx="445" formatCode="0">
                  <c:v>665.406349206349</c:v>
                </c:pt>
                <c:pt idx="446" formatCode="0">
                  <c:v>696.6857142857143</c:v>
                </c:pt>
                <c:pt idx="447" formatCode="0">
                  <c:v>732.7650793650793</c:v>
                </c:pt>
                <c:pt idx="448" formatCode="0">
                  <c:v>789.9555555555555</c:v>
                </c:pt>
                <c:pt idx="449" formatCode="0">
                  <c:v>827.1190476190475</c:v>
                </c:pt>
                <c:pt idx="450" formatCode="0">
                  <c:v>838.2619047619048</c:v>
                </c:pt>
                <c:pt idx="451" formatCode="0">
                  <c:v>796.025</c:v>
                </c:pt>
                <c:pt idx="452" formatCode="0">
                  <c:v>783.4473684210526</c:v>
                </c:pt>
                <c:pt idx="453" formatCode="0">
                  <c:v>1076.972222222222</c:v>
                </c:pt>
                <c:pt idx="454" formatCode="0">
                  <c:v>1140.323529411765</c:v>
                </c:pt>
                <c:pt idx="455" formatCode="0">
                  <c:v>1166.797916666667</c:v>
                </c:pt>
                <c:pt idx="456" formatCode="0">
                  <c:v>1155.737777777778</c:v>
                </c:pt>
                <c:pt idx="457" formatCode="0">
                  <c:v>1183.085714285714</c:v>
                </c:pt>
                <c:pt idx="458" formatCode="0">
                  <c:v>1216.184615384615</c:v>
                </c:pt>
                <c:pt idx="459" formatCode="0">
                  <c:v>1253.14358974359</c:v>
                </c:pt>
                <c:pt idx="460" formatCode="0">
                  <c:v>1280.551282051282</c:v>
                </c:pt>
                <c:pt idx="461" formatCode="0">
                  <c:v>1278.423076923077</c:v>
                </c:pt>
                <c:pt idx="462" formatCode="0">
                  <c:v>1281.825641025641</c:v>
                </c:pt>
                <c:pt idx="463" formatCode="0">
                  <c:v>1294.851282051282</c:v>
                </c:pt>
                <c:pt idx="464" formatCode="0">
                  <c:v>1311.851282051282</c:v>
                </c:pt>
                <c:pt idx="465" formatCode="0">
                  <c:v>1382.784615384615</c:v>
                </c:pt>
                <c:pt idx="466" formatCode="0">
                  <c:v>1455.558974358974</c:v>
                </c:pt>
                <c:pt idx="467" formatCode="0">
                  <c:v>1466.616666666667</c:v>
                </c:pt>
                <c:pt idx="468" formatCode="0">
                  <c:v>1493.430303030303</c:v>
                </c:pt>
                <c:pt idx="469" formatCode="0">
                  <c:v>1496.573333333333</c:v>
                </c:pt>
                <c:pt idx="470" formatCode="0">
                  <c:v>1499.144444444444</c:v>
                </c:pt>
                <c:pt idx="471" formatCode="0">
                  <c:v>1488.5375</c:v>
                </c:pt>
                <c:pt idx="472" formatCode="0">
                  <c:v>1488.5375</c:v>
                </c:pt>
                <c:pt idx="473" formatCode="0">
                  <c:v>1488.5375</c:v>
                </c:pt>
                <c:pt idx="474" formatCode="0">
                  <c:v>1488.5375</c:v>
                </c:pt>
                <c:pt idx="475" formatCode="0">
                  <c:v>1488.5375</c:v>
                </c:pt>
                <c:pt idx="476" formatCode="0">
                  <c:v>1488.5375</c:v>
                </c:pt>
                <c:pt idx="477" formatCode="0">
                  <c:v>1499.277777777778</c:v>
                </c:pt>
                <c:pt idx="478" formatCode="0">
                  <c:v>1507.87</c:v>
                </c:pt>
                <c:pt idx="479" formatCode="0">
                  <c:v>1501.8</c:v>
                </c:pt>
                <c:pt idx="480" formatCode="0">
                  <c:v>1528.10303030303</c:v>
                </c:pt>
                <c:pt idx="481" formatCode="0">
                  <c:v>1554.406060606061</c:v>
                </c:pt>
                <c:pt idx="482" formatCode="0">
                  <c:v>1601.09393939394</c:v>
                </c:pt>
                <c:pt idx="483" formatCode="0">
                  <c:v>1651.190909090909</c:v>
                </c:pt>
                <c:pt idx="484" formatCode="0">
                  <c:v>1695.366666666667</c:v>
                </c:pt>
                <c:pt idx="485" formatCode="0">
                  <c:v>1734.748484848485</c:v>
                </c:pt>
                <c:pt idx="486" formatCode="0">
                  <c:v>1704.433333333333</c:v>
                </c:pt>
                <c:pt idx="487" formatCode="0">
                  <c:v>1663.821212121212</c:v>
                </c:pt>
                <c:pt idx="488" formatCode="0">
                  <c:v>1663.366666666667</c:v>
                </c:pt>
                <c:pt idx="489" formatCode="0">
                  <c:v>1543.474358974359</c:v>
                </c:pt>
                <c:pt idx="490" formatCode="0">
                  <c:v>1443.011904761905</c:v>
                </c:pt>
                <c:pt idx="491" formatCode="0">
                  <c:v>1362.497777777778</c:v>
                </c:pt>
                <c:pt idx="492" formatCode="0">
                  <c:v>1362.497777777778</c:v>
                </c:pt>
                <c:pt idx="493" formatCode="0">
                  <c:v>1277.341666666667</c:v>
                </c:pt>
                <c:pt idx="494" formatCode="0">
                  <c:v>1202.203921568627</c:v>
                </c:pt>
                <c:pt idx="495" formatCode="0">
                  <c:v>1135.414814814815</c:v>
                </c:pt>
                <c:pt idx="496" formatCode="0">
                  <c:v>1135.414814814815</c:v>
                </c:pt>
                <c:pt idx="497" formatCode="0">
                  <c:v>1135.414814814815</c:v>
                </c:pt>
                <c:pt idx="498" formatCode="0">
                  <c:v>1108.956862745098</c:v>
                </c:pt>
                <c:pt idx="499" formatCode="0">
                  <c:v>1079.191666666667</c:v>
                </c:pt>
                <c:pt idx="500" formatCode="0">
                  <c:v>1055.064444444445</c:v>
                </c:pt>
                <c:pt idx="501" formatCode="0">
                  <c:v>1006.902380952381</c:v>
                </c:pt>
                <c:pt idx="502" formatCode="0">
                  <c:v>951.3307692307692</c:v>
                </c:pt>
                <c:pt idx="503" formatCode="0">
                  <c:v>886.4972222222223</c:v>
                </c:pt>
                <c:pt idx="504" formatCode="0">
                  <c:v>742.3861111111111</c:v>
                </c:pt>
                <c:pt idx="505" formatCode="0">
                  <c:v>598.275</c:v>
                </c:pt>
                <c:pt idx="506" formatCode="0">
                  <c:v>466.175</c:v>
                </c:pt>
                <c:pt idx="507" formatCode="0">
                  <c:v>322.063888888889</c:v>
                </c:pt>
                <c:pt idx="508" formatCode="0">
                  <c:v>186.9527777777778</c:v>
                </c:pt>
                <c:pt idx="509" formatCode="0">
                  <c:v>161.2555555555556</c:v>
                </c:pt>
                <c:pt idx="510" formatCode="0">
                  <c:v>265.025</c:v>
                </c:pt>
                <c:pt idx="511" formatCode="0">
                  <c:v>366.1083333333333</c:v>
                </c:pt>
                <c:pt idx="512" formatCode="0">
                  <c:v>459.0</c:v>
                </c:pt>
                <c:pt idx="513" formatCode="0">
                  <c:v>527.5384615384615</c:v>
                </c:pt>
                <c:pt idx="514" formatCode="0">
                  <c:v>631.3846153846154</c:v>
                </c:pt>
                <c:pt idx="515" formatCode="0">
                  <c:v>742.1538461538461</c:v>
                </c:pt>
                <c:pt idx="516" formatCode="0">
                  <c:v>852.923076923077</c:v>
                </c:pt>
                <c:pt idx="517" formatCode="0">
                  <c:v>894.8571428571429</c:v>
                </c:pt>
                <c:pt idx="518" formatCode="0">
                  <c:v>931.2</c:v>
                </c:pt>
                <c:pt idx="519" formatCode="0">
                  <c:v>963.0</c:v>
                </c:pt>
                <c:pt idx="520" formatCode="0">
                  <c:v>991.0588235294117</c:v>
                </c:pt>
                <c:pt idx="521" formatCode="0">
                  <c:v>1016.0</c:v>
                </c:pt>
                <c:pt idx="522" formatCode="0">
                  <c:v>1038.315789473684</c:v>
                </c:pt>
                <c:pt idx="523" formatCode="0">
                  <c:v>1058.4</c:v>
                </c:pt>
                <c:pt idx="524" formatCode="0">
                  <c:v>1068.0</c:v>
                </c:pt>
                <c:pt idx="525" formatCode="0">
                  <c:v>1128.0</c:v>
                </c:pt>
                <c:pt idx="526" formatCode="0">
                  <c:v>1188.0</c:v>
                </c:pt>
                <c:pt idx="527" formatCode="0">
                  <c:v>1248.0</c:v>
                </c:pt>
                <c:pt idx="528" formatCode="0">
                  <c:v>1318.714285714286</c:v>
                </c:pt>
                <c:pt idx="529" formatCode="0">
                  <c:v>1384.285714285714</c:v>
                </c:pt>
                <c:pt idx="530" formatCode="0">
                  <c:v>1320.0</c:v>
                </c:pt>
                <c:pt idx="531" formatCode="0">
                  <c:v>1326.428571428571</c:v>
                </c:pt>
                <c:pt idx="532" formatCode="0">
                  <c:v>1332.857142857143</c:v>
                </c:pt>
                <c:pt idx="533" formatCode="0">
                  <c:v>1268.571428571429</c:v>
                </c:pt>
                <c:pt idx="534" formatCode="0">
                  <c:v>1273.714285714286</c:v>
                </c:pt>
                <c:pt idx="535" formatCode="0">
                  <c:v>1276.542857142857</c:v>
                </c:pt>
                <c:pt idx="536" formatCode="0">
                  <c:v>1278.685714285714</c:v>
                </c:pt>
                <c:pt idx="537" formatCode="0">
                  <c:v>1277.461224489796</c:v>
                </c:pt>
                <c:pt idx="538" formatCode="0">
                  <c:v>1240.318367346939</c:v>
                </c:pt>
                <c:pt idx="539" formatCode="0">
                  <c:v>1197.833404940924</c:v>
                </c:pt>
                <c:pt idx="540" formatCode="0">
                  <c:v>1166.684468770711</c:v>
                </c:pt>
                <c:pt idx="541" formatCode="0">
                  <c:v>1131.648754484997</c:v>
                </c:pt>
                <c:pt idx="542" formatCode="0">
                  <c:v>1088.493474981891</c:v>
                </c:pt>
                <c:pt idx="543" formatCode="0">
                  <c:v>1051.81640415356</c:v>
                </c:pt>
                <c:pt idx="544" formatCode="0">
                  <c:v>1008.759150123543</c:v>
                </c:pt>
                <c:pt idx="545" formatCode="0">
                  <c:v>1001.669203033596</c:v>
                </c:pt>
                <c:pt idx="546" formatCode="0">
                  <c:v>983.4386011481716</c:v>
                </c:pt>
                <c:pt idx="547" formatCode="0">
                  <c:v>1049.766556188056</c:v>
                </c:pt>
                <c:pt idx="548" formatCode="0">
                  <c:v>1122.743350966881</c:v>
                </c:pt>
                <c:pt idx="549" formatCode="0">
                  <c:v>1191.654699770362</c:v>
                </c:pt>
                <c:pt idx="550" formatCode="0">
                  <c:v>1260.566048573843</c:v>
                </c:pt>
                <c:pt idx="551" formatCode="0">
                  <c:v>1402.851218987186</c:v>
                </c:pt>
                <c:pt idx="552" formatCode="0">
                  <c:v>1474.422103686243</c:v>
                </c:pt>
                <c:pt idx="553" formatCode="0">
                  <c:v>1539.344148646359</c:v>
                </c:pt>
                <c:pt idx="554" formatCode="0">
                  <c:v>1812.531675839978</c:v>
                </c:pt>
                <c:pt idx="555" formatCode="0">
                  <c:v>1838.532951350182</c:v>
                </c:pt>
                <c:pt idx="556" formatCode="0">
                  <c:v>1825.407523679114</c:v>
                </c:pt>
                <c:pt idx="557" formatCode="0">
                  <c:v>1798.660468285528</c:v>
                </c:pt>
                <c:pt idx="558" formatCode="0">
                  <c:v>1770.541393415958</c:v>
                </c:pt>
                <c:pt idx="559" formatCode="0">
                  <c:v>1744.158451207705</c:v>
                </c:pt>
                <c:pt idx="560" formatCode="0">
                  <c:v>1718.071985042292</c:v>
                </c:pt>
                <c:pt idx="561" formatCode="0">
                  <c:v>1682.494737609733</c:v>
                </c:pt>
                <c:pt idx="562" formatCode="0">
                  <c:v>1650.547327400702</c:v>
                </c:pt>
                <c:pt idx="563" formatCode="0">
                  <c:v>1626.569176054594</c:v>
                </c:pt>
                <c:pt idx="564" formatCode="0">
                  <c:v>1596.350414989237</c:v>
                </c:pt>
                <c:pt idx="565" formatCode="0">
                  <c:v>1574.890449631499</c:v>
                </c:pt>
                <c:pt idx="566" formatCode="0">
                  <c:v>1525.716893738883</c:v>
                </c:pt>
                <c:pt idx="567" formatCode="0">
                  <c:v>1486.941373175327</c:v>
                </c:pt>
                <c:pt idx="568" formatCode="0">
                  <c:v>1428.644089042215</c:v>
                </c:pt>
                <c:pt idx="569" formatCode="0">
                  <c:v>1356.861531078367</c:v>
                </c:pt>
                <c:pt idx="570" formatCode="0">
                  <c:v>1269.346153645326</c:v>
                </c:pt>
                <c:pt idx="571" formatCode="0">
                  <c:v>1171.534849455458</c:v>
                </c:pt>
                <c:pt idx="572" formatCode="0">
                  <c:v>1058.006491378911</c:v>
                </c:pt>
                <c:pt idx="573" formatCode="0">
                  <c:v>929.3410188921584</c:v>
                </c:pt>
                <c:pt idx="574" formatCode="0">
                  <c:v>792.2680242299956</c:v>
                </c:pt>
              </c:numCache>
            </c:numRef>
          </c:val>
        </c:ser>
        <c:marker val="1"/>
        <c:axId val="307213416"/>
        <c:axId val="307210232"/>
      </c:lineChart>
      <c:catAx>
        <c:axId val="305878648"/>
        <c:scaling>
          <c:orientation val="minMax"/>
        </c:scaling>
        <c:axPos val="b"/>
        <c:numFmt formatCode="General" sourceLinked="1"/>
        <c:majorTickMark val="none"/>
        <c:tickLblPos val="nextTo"/>
        <c:txPr>
          <a:bodyPr/>
          <a:lstStyle/>
          <a:p>
            <a:pPr>
              <a:defRPr lang="fr-FR"/>
            </a:pPr>
            <a:endParaRPr lang="en-US"/>
          </a:p>
        </c:txPr>
        <c:crossAx val="305873576"/>
        <c:crosses val="autoZero"/>
        <c:auto val="1"/>
        <c:lblAlgn val="ctr"/>
        <c:lblOffset val="100"/>
      </c:catAx>
      <c:valAx>
        <c:axId val="305873576"/>
        <c:scaling>
          <c:orientation val="minMax"/>
        </c:scaling>
        <c:axPos val="l"/>
        <c:majorGridlines/>
        <c:numFmt formatCode="0.000" sourceLinked="1"/>
        <c:tickLblPos val="nextTo"/>
        <c:txPr>
          <a:bodyPr/>
          <a:lstStyle/>
          <a:p>
            <a:pPr>
              <a:defRPr lang="fr-FR"/>
            </a:pPr>
            <a:endParaRPr lang="en-US"/>
          </a:p>
        </c:txPr>
        <c:crossAx val="305878648"/>
        <c:crosses val="autoZero"/>
        <c:crossBetween val="between"/>
      </c:valAx>
      <c:valAx>
        <c:axId val="307210232"/>
        <c:scaling>
          <c:orientation val="minMax"/>
        </c:scaling>
        <c:axPos val="r"/>
        <c:numFmt formatCode="0" sourceLinked="1"/>
        <c:tickLblPos val="nextTo"/>
        <c:txPr>
          <a:bodyPr/>
          <a:lstStyle/>
          <a:p>
            <a:pPr>
              <a:defRPr lang="fr-FR"/>
            </a:pPr>
            <a:endParaRPr lang="en-US"/>
          </a:p>
        </c:txPr>
        <c:crossAx val="307213416"/>
        <c:crosses val="max"/>
        <c:crossBetween val="between"/>
      </c:valAx>
      <c:catAx>
        <c:axId val="307213416"/>
        <c:scaling>
          <c:orientation val="minMax"/>
        </c:scaling>
        <c:delete val="1"/>
        <c:axPos val="b"/>
        <c:tickLblPos val="nextTo"/>
        <c:crossAx val="307210232"/>
        <c:crosses val="autoZero"/>
        <c:auto val="1"/>
        <c:lblAlgn val="ctr"/>
        <c:lblOffset val="100"/>
      </c:catAx>
    </c:plotArea>
    <c:legend>
      <c:legendPos val="r"/>
      <c:layout>
        <c:manualLayout>
          <c:xMode val="edge"/>
          <c:yMode val="edge"/>
          <c:x val="0.0947265714325992"/>
          <c:y val="0.068444403837007"/>
          <c:w val="0.15380541873644"/>
          <c:h val="0.168255304383162"/>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56746473260865"/>
          <c:y val="0.0296973983341891"/>
          <c:w val="0.933365827101024"/>
          <c:h val="0.861822492953817"/>
        </c:manualLayout>
      </c:layout>
      <c:barChart>
        <c:barDir val="col"/>
        <c:grouping val="clustered"/>
        <c:ser>
          <c:idx val="0"/>
          <c:order val="0"/>
          <c:tx>
            <c:v>Partison in tons of wheat for one uchau</c:v>
          </c:tx>
          <c:cat>
            <c:numRef>
              <c:f>data!$A$4:$A$445</c:f>
              <c:numCache>
                <c:formatCode>General</c:formatCode>
                <c:ptCount val="442"/>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numCache>
            </c:numRef>
          </c:cat>
          <c:val>
            <c:numRef>
              <c:f>data!$M$4:$M$445</c:f>
              <c:numCache>
                <c:formatCode>0.00</c:formatCode>
                <c:ptCount val="442"/>
                <c:pt idx="67">
                  <c:v>0.9442666125</c:v>
                </c:pt>
                <c:pt idx="68">
                  <c:v>0.92678019375</c:v>
                </c:pt>
                <c:pt idx="69">
                  <c:v>0.5595654</c:v>
                </c:pt>
                <c:pt idx="72">
                  <c:v>1.25902215</c:v>
                </c:pt>
                <c:pt idx="74">
                  <c:v>1.6786962</c:v>
                </c:pt>
                <c:pt idx="75">
                  <c:v>1.9584789</c:v>
                </c:pt>
                <c:pt idx="90">
                  <c:v>0.883064146875</c:v>
                </c:pt>
                <c:pt idx="91">
                  <c:v>0.909293775</c:v>
                </c:pt>
                <c:pt idx="95">
                  <c:v>1.748641875</c:v>
                </c:pt>
                <c:pt idx="97">
                  <c:v>1.5737776875</c:v>
                </c:pt>
                <c:pt idx="98">
                  <c:v>2.2032887625</c:v>
                </c:pt>
                <c:pt idx="128">
                  <c:v>2.2382616</c:v>
                </c:pt>
                <c:pt idx="129">
                  <c:v>2.448098625</c:v>
                </c:pt>
                <c:pt idx="130">
                  <c:v>2.25574801875</c:v>
                </c:pt>
                <c:pt idx="131">
                  <c:v>3.0776097</c:v>
                </c:pt>
                <c:pt idx="132">
                  <c:v>3.3573924</c:v>
                </c:pt>
                <c:pt idx="138">
                  <c:v>4.61641455</c:v>
                </c:pt>
                <c:pt idx="141">
                  <c:v>3.9169578</c:v>
                </c:pt>
                <c:pt idx="142">
                  <c:v>0.1748641875</c:v>
                </c:pt>
                <c:pt idx="144">
                  <c:v>3.49728375</c:v>
                </c:pt>
                <c:pt idx="145">
                  <c:v>4.05684915</c:v>
                </c:pt>
                <c:pt idx="146">
                  <c:v>4.05684915</c:v>
                </c:pt>
                <c:pt idx="147">
                  <c:v>3.9169578</c:v>
                </c:pt>
                <c:pt idx="148">
                  <c:v>3.9169578</c:v>
                </c:pt>
                <c:pt idx="149">
                  <c:v>2.797827</c:v>
                </c:pt>
                <c:pt idx="154">
                  <c:v>4.266686175</c:v>
                </c:pt>
                <c:pt idx="156">
                  <c:v>4.1967405</c:v>
                </c:pt>
                <c:pt idx="157">
                  <c:v>3.427338075000001</c:v>
                </c:pt>
                <c:pt idx="158">
                  <c:v>4.4765232</c:v>
                </c:pt>
                <c:pt idx="159">
                  <c:v>3.613</c:v>
                </c:pt>
                <c:pt idx="160">
                  <c:v>3.77706645</c:v>
                </c:pt>
                <c:pt idx="161">
                  <c:v>3.9169578</c:v>
                </c:pt>
                <c:pt idx="162">
                  <c:v>3.3573924</c:v>
                </c:pt>
                <c:pt idx="163">
                  <c:v>4.05684915</c:v>
                </c:pt>
                <c:pt idx="164">
                  <c:v>3.9169578</c:v>
                </c:pt>
                <c:pt idx="165">
                  <c:v>3.49728375</c:v>
                </c:pt>
                <c:pt idx="166">
                  <c:v>1.049185125</c:v>
                </c:pt>
                <c:pt idx="167">
                  <c:v>2.6929084875</c:v>
                </c:pt>
                <c:pt idx="168">
                  <c:v>3.495462248046876</c:v>
                </c:pt>
                <c:pt idx="169">
                  <c:v>3.0776097</c:v>
                </c:pt>
                <c:pt idx="170">
                  <c:v>2.518044300000001</c:v>
                </c:pt>
                <c:pt idx="171">
                  <c:v>2.797827</c:v>
                </c:pt>
                <c:pt idx="172">
                  <c:v>3.0776097</c:v>
                </c:pt>
                <c:pt idx="173">
                  <c:v>3.847012125</c:v>
                </c:pt>
                <c:pt idx="174">
                  <c:v>3.0776097</c:v>
                </c:pt>
                <c:pt idx="175">
                  <c:v>2.797827</c:v>
                </c:pt>
                <c:pt idx="176">
                  <c:v>3.557393314453125</c:v>
                </c:pt>
                <c:pt idx="177">
                  <c:v>3.3573924</c:v>
                </c:pt>
                <c:pt idx="178">
                  <c:v>3.3573924</c:v>
                </c:pt>
                <c:pt idx="179">
                  <c:v>3.3573924</c:v>
                </c:pt>
                <c:pt idx="180">
                  <c:v>3.0776097</c:v>
                </c:pt>
                <c:pt idx="181">
                  <c:v>3.3573924</c:v>
                </c:pt>
                <c:pt idx="182">
                  <c:v>4.7563059</c:v>
                </c:pt>
                <c:pt idx="183">
                  <c:v>2.43975</c:v>
                </c:pt>
                <c:pt idx="184">
                  <c:v>3.6371751</c:v>
                </c:pt>
                <c:pt idx="185">
                  <c:v>2.518044300000001</c:v>
                </c:pt>
                <c:pt idx="186">
                  <c:v>3.0776097</c:v>
                </c:pt>
                <c:pt idx="187">
                  <c:v>3.6371751</c:v>
                </c:pt>
                <c:pt idx="188">
                  <c:v>4.040637782617187</c:v>
                </c:pt>
                <c:pt idx="189">
                  <c:v>3.6371751</c:v>
                </c:pt>
                <c:pt idx="190">
                  <c:v>2.797827</c:v>
                </c:pt>
                <c:pt idx="191">
                  <c:v>3.0776097</c:v>
                </c:pt>
                <c:pt idx="192">
                  <c:v>3.485261837109375</c:v>
                </c:pt>
                <c:pt idx="193">
                  <c:v>3.49728375</c:v>
                </c:pt>
                <c:pt idx="194">
                  <c:v>3.3573924</c:v>
                </c:pt>
                <c:pt idx="195">
                  <c:v>3.3573924</c:v>
                </c:pt>
                <c:pt idx="196">
                  <c:v>2.797827</c:v>
                </c:pt>
                <c:pt idx="197">
                  <c:v>2.518044300000001</c:v>
                </c:pt>
                <c:pt idx="198">
                  <c:v>3.49728375</c:v>
                </c:pt>
                <c:pt idx="199">
                  <c:v>4.02187902075</c:v>
                </c:pt>
                <c:pt idx="200">
                  <c:v>4.02187902075</c:v>
                </c:pt>
                <c:pt idx="201">
                  <c:v>3.1475574945</c:v>
                </c:pt>
                <c:pt idx="202">
                  <c:v>3.1475574945</c:v>
                </c:pt>
                <c:pt idx="203">
                  <c:v>3.32242179975</c:v>
                </c:pt>
                <c:pt idx="204">
                  <c:v>3.1475574945</c:v>
                </c:pt>
                <c:pt idx="205">
                  <c:v>2.97269318925</c:v>
                </c:pt>
                <c:pt idx="206">
                  <c:v>3.32242179975</c:v>
                </c:pt>
                <c:pt idx="207">
                  <c:v>2.97269318925</c:v>
                </c:pt>
                <c:pt idx="208">
                  <c:v>2.62296457875</c:v>
                </c:pt>
                <c:pt idx="209">
                  <c:v>2.797828884</c:v>
                </c:pt>
                <c:pt idx="210">
                  <c:v>2.797828884</c:v>
                </c:pt>
                <c:pt idx="211">
                  <c:v>2.62296457875</c:v>
                </c:pt>
                <c:pt idx="212">
                  <c:v>2.797828884</c:v>
                </c:pt>
                <c:pt idx="213">
                  <c:v>2.62296457875</c:v>
                </c:pt>
                <c:pt idx="214">
                  <c:v>2.97269318925</c:v>
                </c:pt>
                <c:pt idx="215">
                  <c:v>2.97269318925</c:v>
                </c:pt>
                <c:pt idx="216">
                  <c:v>2.4481002735</c:v>
                </c:pt>
                <c:pt idx="217">
                  <c:v>2.27323596825</c:v>
                </c:pt>
                <c:pt idx="218">
                  <c:v>2.27323596825</c:v>
                </c:pt>
                <c:pt idx="219">
                  <c:v>2.4481002735</c:v>
                </c:pt>
                <c:pt idx="220">
                  <c:v>2.62296457875</c:v>
                </c:pt>
                <c:pt idx="221">
                  <c:v>2.27323596825</c:v>
                </c:pt>
                <c:pt idx="222">
                  <c:v>1.92350735775</c:v>
                </c:pt>
                <c:pt idx="223">
                  <c:v>1.92350735775</c:v>
                </c:pt>
                <c:pt idx="224">
                  <c:v>0.699457221</c:v>
                </c:pt>
                <c:pt idx="225">
                  <c:v>0.0</c:v>
                </c:pt>
                <c:pt idx="226">
                  <c:v>2.4481002735</c:v>
                </c:pt>
                <c:pt idx="227">
                  <c:v>1.92350735775</c:v>
                </c:pt>
                <c:pt idx="228">
                  <c:v>1.7486430525</c:v>
                </c:pt>
                <c:pt idx="229">
                  <c:v>1.7486430525</c:v>
                </c:pt>
                <c:pt idx="230">
                  <c:v>1.7486430525</c:v>
                </c:pt>
                <c:pt idx="231">
                  <c:v>2.27323596825</c:v>
                </c:pt>
                <c:pt idx="232">
                  <c:v>1.92350735775</c:v>
                </c:pt>
                <c:pt idx="233">
                  <c:v>1.7486430525</c:v>
                </c:pt>
                <c:pt idx="234">
                  <c:v>2.27323596825</c:v>
                </c:pt>
                <c:pt idx="235">
                  <c:v>1.7486430525</c:v>
                </c:pt>
                <c:pt idx="236">
                  <c:v>2.098371663</c:v>
                </c:pt>
                <c:pt idx="237">
                  <c:v>2.098371663</c:v>
                </c:pt>
                <c:pt idx="238">
                  <c:v>2.098371663</c:v>
                </c:pt>
                <c:pt idx="239">
                  <c:v>2.27323596825</c:v>
                </c:pt>
                <c:pt idx="240">
                  <c:v>2.27323596825</c:v>
                </c:pt>
                <c:pt idx="241">
                  <c:v>1.0491858315</c:v>
                </c:pt>
                <c:pt idx="242">
                  <c:v>2.27323596825</c:v>
                </c:pt>
                <c:pt idx="243">
                  <c:v>2.27323596825</c:v>
                </c:pt>
                <c:pt idx="244">
                  <c:v>1.92350735775</c:v>
                </c:pt>
                <c:pt idx="245">
                  <c:v>2.27323596825</c:v>
                </c:pt>
                <c:pt idx="246">
                  <c:v>2.27323596825</c:v>
                </c:pt>
                <c:pt idx="247">
                  <c:v>2.4481002735</c:v>
                </c:pt>
                <c:pt idx="248">
                  <c:v>2.4481002735</c:v>
                </c:pt>
                <c:pt idx="249">
                  <c:v>2.27323596825</c:v>
                </c:pt>
                <c:pt idx="250">
                  <c:v>2.62296457875</c:v>
                </c:pt>
                <c:pt idx="251">
                  <c:v>2.4481002735</c:v>
                </c:pt>
                <c:pt idx="252">
                  <c:v>2.4481002735</c:v>
                </c:pt>
                <c:pt idx="253">
                  <c:v>2.4481002735</c:v>
                </c:pt>
                <c:pt idx="254">
                  <c:v>2.4481002735</c:v>
                </c:pt>
                <c:pt idx="255">
                  <c:v>2.62296457875</c:v>
                </c:pt>
                <c:pt idx="256">
                  <c:v>3.1475574945</c:v>
                </c:pt>
                <c:pt idx="257">
                  <c:v>1.398914442</c:v>
                </c:pt>
                <c:pt idx="258">
                  <c:v>2.27323596825</c:v>
                </c:pt>
                <c:pt idx="259">
                  <c:v>1.7486430525</c:v>
                </c:pt>
                <c:pt idx="260">
                  <c:v>1.7486430525</c:v>
                </c:pt>
                <c:pt idx="261">
                  <c:v>1.92350735775</c:v>
                </c:pt>
                <c:pt idx="262">
                  <c:v>1.92350735775</c:v>
                </c:pt>
                <c:pt idx="263">
                  <c:v>1.92350735775</c:v>
                </c:pt>
                <c:pt idx="264">
                  <c:v>1.398914442</c:v>
                </c:pt>
                <c:pt idx="265">
                  <c:v>0.0</c:v>
                </c:pt>
                <c:pt idx="266">
                  <c:v>1.92350735775</c:v>
                </c:pt>
                <c:pt idx="267">
                  <c:v>2.4481002735</c:v>
                </c:pt>
                <c:pt idx="268">
                  <c:v>2.27323596825</c:v>
                </c:pt>
                <c:pt idx="269">
                  <c:v>3.67215041025</c:v>
                </c:pt>
                <c:pt idx="270">
                  <c:v>3.67215041025</c:v>
                </c:pt>
                <c:pt idx="271">
                  <c:v>4.37160763125</c:v>
                </c:pt>
                <c:pt idx="272">
                  <c:v>3.497286105</c:v>
                </c:pt>
                <c:pt idx="273">
                  <c:v>2.4481002735</c:v>
                </c:pt>
                <c:pt idx="274">
                  <c:v>2.4481002735</c:v>
                </c:pt>
                <c:pt idx="275">
                  <c:v>2.27323596825</c:v>
                </c:pt>
                <c:pt idx="276">
                  <c:v>2.098371663</c:v>
                </c:pt>
                <c:pt idx="277">
                  <c:v>2.27323596825</c:v>
                </c:pt>
                <c:pt idx="278">
                  <c:v>2.797828884</c:v>
                </c:pt>
                <c:pt idx="279">
                  <c:v>2.4481002735</c:v>
                </c:pt>
                <c:pt idx="280">
                  <c:v>2.098371663</c:v>
                </c:pt>
                <c:pt idx="281">
                  <c:v>1.57377874725</c:v>
                </c:pt>
                <c:pt idx="282">
                  <c:v>2.098371663</c:v>
                </c:pt>
                <c:pt idx="283">
                  <c:v>1.7486430525</c:v>
                </c:pt>
                <c:pt idx="284">
                  <c:v>1.92350735775</c:v>
                </c:pt>
                <c:pt idx="285">
                  <c:v>1.7486430525</c:v>
                </c:pt>
                <c:pt idx="286">
                  <c:v>1.7486430525</c:v>
                </c:pt>
                <c:pt idx="287">
                  <c:v>2.098371663</c:v>
                </c:pt>
                <c:pt idx="288">
                  <c:v>2.098371663</c:v>
                </c:pt>
                <c:pt idx="289">
                  <c:v>1.92350735775</c:v>
                </c:pt>
                <c:pt idx="290">
                  <c:v>2.098371663</c:v>
                </c:pt>
                <c:pt idx="291">
                  <c:v>2.098371663</c:v>
                </c:pt>
                <c:pt idx="292">
                  <c:v>2.27323596825</c:v>
                </c:pt>
                <c:pt idx="293">
                  <c:v>2.098371663</c:v>
                </c:pt>
                <c:pt idx="294">
                  <c:v>2.098371663</c:v>
                </c:pt>
                <c:pt idx="295">
                  <c:v>2.098371663</c:v>
                </c:pt>
                <c:pt idx="296">
                  <c:v>2.098371663</c:v>
                </c:pt>
                <c:pt idx="297">
                  <c:v>3.1475574945</c:v>
                </c:pt>
                <c:pt idx="298">
                  <c:v>2.97269318925</c:v>
                </c:pt>
                <c:pt idx="299">
                  <c:v>2.27323596825</c:v>
                </c:pt>
                <c:pt idx="300">
                  <c:v>2.098371663</c:v>
                </c:pt>
                <c:pt idx="301">
                  <c:v>2.27323596825</c:v>
                </c:pt>
                <c:pt idx="302">
                  <c:v>2.098371663</c:v>
                </c:pt>
                <c:pt idx="303">
                  <c:v>2.098371663</c:v>
                </c:pt>
                <c:pt idx="304">
                  <c:v>2.098371663</c:v>
                </c:pt>
                <c:pt idx="305">
                  <c:v>2.098371663</c:v>
                </c:pt>
                <c:pt idx="306">
                  <c:v>1.7486430525</c:v>
                </c:pt>
                <c:pt idx="307">
                  <c:v>1.0491858315</c:v>
                </c:pt>
                <c:pt idx="308">
                  <c:v>1.7486430525</c:v>
                </c:pt>
                <c:pt idx="309">
                  <c:v>1.92350735775</c:v>
                </c:pt>
                <c:pt idx="310">
                  <c:v>1.398914442</c:v>
                </c:pt>
                <c:pt idx="311">
                  <c:v>1.398914442</c:v>
                </c:pt>
                <c:pt idx="312">
                  <c:v>1.57377874725</c:v>
                </c:pt>
                <c:pt idx="313">
                  <c:v>1.7486430525</c:v>
                </c:pt>
                <c:pt idx="314">
                  <c:v>1.7486430525</c:v>
                </c:pt>
                <c:pt idx="315">
                  <c:v>1.92350735775</c:v>
                </c:pt>
                <c:pt idx="316">
                  <c:v>2.4481002735</c:v>
                </c:pt>
                <c:pt idx="317">
                  <c:v>2.27323596825</c:v>
                </c:pt>
                <c:pt idx="318">
                  <c:v>2.098371663</c:v>
                </c:pt>
                <c:pt idx="319">
                  <c:v>2.27323596825</c:v>
                </c:pt>
                <c:pt idx="320">
                  <c:v>2.098371663</c:v>
                </c:pt>
                <c:pt idx="321">
                  <c:v>2.098371663</c:v>
                </c:pt>
                <c:pt idx="322">
                  <c:v>2.098371663</c:v>
                </c:pt>
                <c:pt idx="323">
                  <c:v>1.57377874725</c:v>
                </c:pt>
                <c:pt idx="324">
                  <c:v>1.7486430525</c:v>
                </c:pt>
                <c:pt idx="325">
                  <c:v>1.57377874725</c:v>
                </c:pt>
                <c:pt idx="326">
                  <c:v>2.27323596825</c:v>
                </c:pt>
                <c:pt idx="327">
                  <c:v>2.797828884</c:v>
                </c:pt>
                <c:pt idx="328">
                  <c:v>2.4481002735</c:v>
                </c:pt>
                <c:pt idx="329">
                  <c:v>1.7486430525</c:v>
                </c:pt>
                <c:pt idx="330">
                  <c:v>1.92350735775</c:v>
                </c:pt>
                <c:pt idx="331">
                  <c:v>2.098371663</c:v>
                </c:pt>
                <c:pt idx="332">
                  <c:v>1.7486430525</c:v>
                </c:pt>
                <c:pt idx="333">
                  <c:v>1.92350735775</c:v>
                </c:pt>
                <c:pt idx="334">
                  <c:v>1.57377874725</c:v>
                </c:pt>
                <c:pt idx="335">
                  <c:v>1.7486430525</c:v>
                </c:pt>
                <c:pt idx="336">
                  <c:v>1.57377874725</c:v>
                </c:pt>
                <c:pt idx="337">
                  <c:v>0.0</c:v>
                </c:pt>
                <c:pt idx="338">
                  <c:v>0.0</c:v>
                </c:pt>
                <c:pt idx="339">
                  <c:v>0.0</c:v>
                </c:pt>
                <c:pt idx="340">
                  <c:v>0.0</c:v>
                </c:pt>
                <c:pt idx="341">
                  <c:v>0.0</c:v>
                </c:pt>
                <c:pt idx="342">
                  <c:v>0.0</c:v>
                </c:pt>
                <c:pt idx="343">
                  <c:v>0.0</c:v>
                </c:pt>
                <c:pt idx="344">
                  <c:v>0.0</c:v>
                </c:pt>
                <c:pt idx="345">
                  <c:v>0.0</c:v>
                </c:pt>
                <c:pt idx="346">
                  <c:v>0.0</c:v>
                </c:pt>
                <c:pt idx="347">
                  <c:v>0.0</c:v>
                </c:pt>
                <c:pt idx="348">
                  <c:v>1.22405013675</c:v>
                </c:pt>
                <c:pt idx="349">
                  <c:v>0.525</c:v>
                </c:pt>
                <c:pt idx="350">
                  <c:v>1.398914442</c:v>
                </c:pt>
                <c:pt idx="351">
                  <c:v>1.398914442</c:v>
                </c:pt>
                <c:pt idx="352">
                  <c:v>1.398914442</c:v>
                </c:pt>
                <c:pt idx="353">
                  <c:v>1.57377874725</c:v>
                </c:pt>
                <c:pt idx="354">
                  <c:v>1.398914442</c:v>
                </c:pt>
                <c:pt idx="355">
                  <c:v>1.0491858315</c:v>
                </c:pt>
                <c:pt idx="356">
                  <c:v>0.0</c:v>
                </c:pt>
                <c:pt idx="357">
                  <c:v>1.22405013675</c:v>
                </c:pt>
                <c:pt idx="358">
                  <c:v>1.22405013675</c:v>
                </c:pt>
                <c:pt idx="359">
                  <c:v>1.398914442</c:v>
                </c:pt>
                <c:pt idx="360">
                  <c:v>1.57377874725</c:v>
                </c:pt>
                <c:pt idx="361">
                  <c:v>1.92350735775</c:v>
                </c:pt>
                <c:pt idx="362">
                  <c:v>1.0491858315</c:v>
                </c:pt>
                <c:pt idx="363">
                  <c:v>0.699457221</c:v>
                </c:pt>
                <c:pt idx="364">
                  <c:v>0.699457221</c:v>
                </c:pt>
                <c:pt idx="365">
                  <c:v>0.87432152625</c:v>
                </c:pt>
                <c:pt idx="366">
                  <c:v>1.22405013675</c:v>
                </c:pt>
                <c:pt idx="367">
                  <c:v>1.57377874725</c:v>
                </c:pt>
                <c:pt idx="368">
                  <c:v>1.57377874725</c:v>
                </c:pt>
                <c:pt idx="369">
                  <c:v>1.7486430525</c:v>
                </c:pt>
                <c:pt idx="370">
                  <c:v>1.92350735775</c:v>
                </c:pt>
                <c:pt idx="371">
                  <c:v>2.62296457875</c:v>
                </c:pt>
                <c:pt idx="372">
                  <c:v>2.4481002735</c:v>
                </c:pt>
                <c:pt idx="373">
                  <c:v>2.27323596825</c:v>
                </c:pt>
                <c:pt idx="374">
                  <c:v>1.92350735775</c:v>
                </c:pt>
                <c:pt idx="375">
                  <c:v>1.92350735775</c:v>
                </c:pt>
                <c:pt idx="376">
                  <c:v>1.7486430525</c:v>
                </c:pt>
                <c:pt idx="377">
                  <c:v>1.22405013675</c:v>
                </c:pt>
                <c:pt idx="378">
                  <c:v>1.92350735775</c:v>
                </c:pt>
                <c:pt idx="379">
                  <c:v>1.92350735775</c:v>
                </c:pt>
                <c:pt idx="380">
                  <c:v>2.098371663</c:v>
                </c:pt>
                <c:pt idx="381">
                  <c:v>1.7486430525</c:v>
                </c:pt>
                <c:pt idx="382">
                  <c:v>1.7486430525</c:v>
                </c:pt>
                <c:pt idx="383">
                  <c:v>1.7486430525</c:v>
                </c:pt>
                <c:pt idx="384">
                  <c:v>1.7486430525</c:v>
                </c:pt>
                <c:pt idx="385">
                  <c:v>1.7486430525</c:v>
                </c:pt>
                <c:pt idx="386">
                  <c:v>1.57377874725</c:v>
                </c:pt>
                <c:pt idx="387">
                  <c:v>1.92350735775</c:v>
                </c:pt>
                <c:pt idx="388">
                  <c:v>1.92350735775</c:v>
                </c:pt>
                <c:pt idx="389">
                  <c:v>1.7486430525</c:v>
                </c:pt>
                <c:pt idx="390">
                  <c:v>1.92350735775</c:v>
                </c:pt>
                <c:pt idx="391">
                  <c:v>1.92350735775</c:v>
                </c:pt>
                <c:pt idx="392">
                  <c:v>2.098371663</c:v>
                </c:pt>
                <c:pt idx="393">
                  <c:v>1.57377874725</c:v>
                </c:pt>
                <c:pt idx="394">
                  <c:v>2.098371663</c:v>
                </c:pt>
                <c:pt idx="395">
                  <c:v>1.92350735775</c:v>
                </c:pt>
                <c:pt idx="396">
                  <c:v>1.92350735775</c:v>
                </c:pt>
                <c:pt idx="397">
                  <c:v>2.098371663</c:v>
                </c:pt>
                <c:pt idx="398">
                  <c:v>2.97269318925</c:v>
                </c:pt>
                <c:pt idx="399">
                  <c:v>3.1475574945</c:v>
                </c:pt>
                <c:pt idx="400">
                  <c:v>1.92350735775</c:v>
                </c:pt>
                <c:pt idx="401">
                  <c:v>2.27323596825</c:v>
                </c:pt>
                <c:pt idx="402">
                  <c:v>2.27323596825</c:v>
                </c:pt>
                <c:pt idx="403">
                  <c:v>2.098371663</c:v>
                </c:pt>
                <c:pt idx="404">
                  <c:v>2.4481002735</c:v>
                </c:pt>
                <c:pt idx="405">
                  <c:v>2.4481002735</c:v>
                </c:pt>
                <c:pt idx="406">
                  <c:v>2.27323596825</c:v>
                </c:pt>
                <c:pt idx="407">
                  <c:v>2.27323596825</c:v>
                </c:pt>
                <c:pt idx="408">
                  <c:v>1.92350735775</c:v>
                </c:pt>
                <c:pt idx="409">
                  <c:v>1.92350735775</c:v>
                </c:pt>
                <c:pt idx="410">
                  <c:v>1.57377874725</c:v>
                </c:pt>
                <c:pt idx="411">
                  <c:v>1.398914442</c:v>
                </c:pt>
                <c:pt idx="412">
                  <c:v>1.0491858315</c:v>
                </c:pt>
                <c:pt idx="413">
                  <c:v>0.699457221</c:v>
                </c:pt>
                <c:pt idx="414">
                  <c:v>0.52459291575</c:v>
                </c:pt>
                <c:pt idx="415">
                  <c:v>1.22405013675</c:v>
                </c:pt>
                <c:pt idx="416">
                  <c:v>1.398914442</c:v>
                </c:pt>
                <c:pt idx="417">
                  <c:v>1.22405013675</c:v>
                </c:pt>
                <c:pt idx="418">
                  <c:v>1.0491858315</c:v>
                </c:pt>
                <c:pt idx="419">
                  <c:v>1.22405013675</c:v>
                </c:pt>
                <c:pt idx="420">
                  <c:v>1.7486430525</c:v>
                </c:pt>
                <c:pt idx="421">
                  <c:v>1.7486430525</c:v>
                </c:pt>
                <c:pt idx="422">
                  <c:v>0.3497286105</c:v>
                </c:pt>
                <c:pt idx="423">
                  <c:v>1.0491858315</c:v>
                </c:pt>
                <c:pt idx="424">
                  <c:v>1.398914442</c:v>
                </c:pt>
                <c:pt idx="425">
                  <c:v>1.0491858315</c:v>
                </c:pt>
                <c:pt idx="426">
                  <c:v>1.22405013675</c:v>
                </c:pt>
                <c:pt idx="427">
                  <c:v>1.398914442</c:v>
                </c:pt>
                <c:pt idx="428">
                  <c:v>1.57377874725</c:v>
                </c:pt>
                <c:pt idx="429">
                  <c:v>1.0491858315</c:v>
                </c:pt>
                <c:pt idx="431">
                  <c:v>1.57377874725</c:v>
                </c:pt>
                <c:pt idx="432">
                  <c:v>0.87432152625</c:v>
                </c:pt>
                <c:pt idx="433">
                  <c:v>0.87432152625</c:v>
                </c:pt>
                <c:pt idx="434">
                  <c:v>0.699457221</c:v>
                </c:pt>
                <c:pt idx="435">
                  <c:v>0.699457221</c:v>
                </c:pt>
                <c:pt idx="436">
                  <c:v>0.52459291575</c:v>
                </c:pt>
                <c:pt idx="437">
                  <c:v>0.3497286105</c:v>
                </c:pt>
                <c:pt idx="438">
                  <c:v>0.699457221</c:v>
                </c:pt>
                <c:pt idx="439">
                  <c:v>0.87432152625</c:v>
                </c:pt>
                <c:pt idx="440">
                  <c:v>1.0491858315</c:v>
                </c:pt>
                <c:pt idx="441">
                  <c:v>1.0491858315</c:v>
                </c:pt>
              </c:numCache>
            </c:numRef>
          </c:val>
        </c:ser>
        <c:axId val="305843224"/>
        <c:axId val="305846408"/>
      </c:barChart>
      <c:lineChart>
        <c:grouping val="standard"/>
        <c:ser>
          <c:idx val="1"/>
          <c:order val="1"/>
          <c:tx>
            <c:v>Partison in tons of wheat for the firm (all uchau)</c:v>
          </c:tx>
          <c:marker>
            <c:symbol val="none"/>
          </c:marker>
          <c:val>
            <c:numRef>
              <c:f>data!$AC$4:$AC$445</c:f>
              <c:numCache>
                <c:formatCode>0</c:formatCode>
                <c:ptCount val="442"/>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c:v>
                </c:pt>
                <c:pt idx="62">
                  <c:v>0.0</c:v>
                </c:pt>
                <c:pt idx="63">
                  <c:v>0.0</c:v>
                </c:pt>
                <c:pt idx="64">
                  <c:v>0.0</c:v>
                </c:pt>
                <c:pt idx="65">
                  <c:v>0.0</c:v>
                </c:pt>
                <c:pt idx="66">
                  <c:v>0.0</c:v>
                </c:pt>
                <c:pt idx="67">
                  <c:v>90.6495948</c:v>
                </c:pt>
                <c:pt idx="68">
                  <c:v>88.97089860000003</c:v>
                </c:pt>
                <c:pt idx="69">
                  <c:v>53.71827840000001</c:v>
                </c:pt>
                <c:pt idx="70">
                  <c:v>0.0</c:v>
                </c:pt>
                <c:pt idx="71">
                  <c:v>0.0</c:v>
                </c:pt>
                <c:pt idx="72">
                  <c:v>120.8661264</c:v>
                </c:pt>
                <c:pt idx="73">
                  <c:v>0.0</c:v>
                </c:pt>
                <c:pt idx="74">
                  <c:v>161.1548352</c:v>
                </c:pt>
                <c:pt idx="75">
                  <c:v>188.0139744</c:v>
                </c:pt>
                <c:pt idx="76">
                  <c:v>0.0</c:v>
                </c:pt>
                <c:pt idx="77">
                  <c:v>0.0</c:v>
                </c:pt>
                <c:pt idx="78">
                  <c:v>0.0</c:v>
                </c:pt>
                <c:pt idx="79">
                  <c:v>0.0</c:v>
                </c:pt>
                <c:pt idx="80">
                  <c:v>0.0</c:v>
                </c:pt>
                <c:pt idx="81">
                  <c:v>0.0</c:v>
                </c:pt>
                <c:pt idx="82">
                  <c:v>0.0</c:v>
                </c:pt>
                <c:pt idx="83">
                  <c:v>0.0</c:v>
                </c:pt>
                <c:pt idx="84">
                  <c:v>0.0</c:v>
                </c:pt>
                <c:pt idx="85">
                  <c:v>0.0</c:v>
                </c:pt>
                <c:pt idx="86">
                  <c:v>0.0</c:v>
                </c:pt>
                <c:pt idx="87">
                  <c:v>0.0</c:v>
                </c:pt>
                <c:pt idx="88">
                  <c:v>0.0</c:v>
                </c:pt>
                <c:pt idx="89">
                  <c:v>0.0</c:v>
                </c:pt>
                <c:pt idx="90">
                  <c:v>84.77415809999999</c:v>
                </c:pt>
                <c:pt idx="91">
                  <c:v>87.29220239999999</c:v>
                </c:pt>
                <c:pt idx="92">
                  <c:v>0.0</c:v>
                </c:pt>
                <c:pt idx="93">
                  <c:v>0.0</c:v>
                </c:pt>
                <c:pt idx="94">
                  <c:v>0.0</c:v>
                </c:pt>
                <c:pt idx="95">
                  <c:v>167.86962</c:v>
                </c:pt>
                <c:pt idx="96">
                  <c:v>0.0</c:v>
                </c:pt>
                <c:pt idx="97">
                  <c:v>151.082658</c:v>
                </c:pt>
                <c:pt idx="98">
                  <c:v>211.5157212</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6">
                  <c:v>0.0</c:v>
                </c:pt>
                <c:pt idx="127">
                  <c:v>0.0</c:v>
                </c:pt>
                <c:pt idx="128">
                  <c:v>214.8731136</c:v>
                </c:pt>
                <c:pt idx="129">
                  <c:v>235.0174680000001</c:v>
                </c:pt>
                <c:pt idx="130">
                  <c:v>216.5518098</c:v>
                </c:pt>
                <c:pt idx="131">
                  <c:v>295.4505312000001</c:v>
                </c:pt>
                <c:pt idx="132">
                  <c:v>322.3096704</c:v>
                </c:pt>
                <c:pt idx="133">
                  <c:v>0.0</c:v>
                </c:pt>
                <c:pt idx="134">
                  <c:v>0.0</c:v>
                </c:pt>
                <c:pt idx="135">
                  <c:v>0.0</c:v>
                </c:pt>
                <c:pt idx="136">
                  <c:v>0.0</c:v>
                </c:pt>
                <c:pt idx="137">
                  <c:v>0.0</c:v>
                </c:pt>
                <c:pt idx="138">
                  <c:v>443.1757968</c:v>
                </c:pt>
                <c:pt idx="139">
                  <c:v>0.0</c:v>
                </c:pt>
                <c:pt idx="140">
                  <c:v>0.0</c:v>
                </c:pt>
                <c:pt idx="141">
                  <c:v>376.0279488</c:v>
                </c:pt>
                <c:pt idx="142">
                  <c:v>16.786962</c:v>
                </c:pt>
                <c:pt idx="143">
                  <c:v>0.0</c:v>
                </c:pt>
                <c:pt idx="144">
                  <c:v>335.73924</c:v>
                </c:pt>
                <c:pt idx="145">
                  <c:v>389.4575184</c:v>
                </c:pt>
                <c:pt idx="146">
                  <c:v>389.4575184</c:v>
                </c:pt>
                <c:pt idx="147">
                  <c:v>376.0279488</c:v>
                </c:pt>
                <c:pt idx="148">
                  <c:v>376.0279488</c:v>
                </c:pt>
                <c:pt idx="149">
                  <c:v>268.591392</c:v>
                </c:pt>
                <c:pt idx="150">
                  <c:v>0.0</c:v>
                </c:pt>
                <c:pt idx="151">
                  <c:v>0.0</c:v>
                </c:pt>
                <c:pt idx="152">
                  <c:v>0.0</c:v>
                </c:pt>
                <c:pt idx="153">
                  <c:v>0.0</c:v>
                </c:pt>
                <c:pt idx="154">
                  <c:v>409.6018728</c:v>
                </c:pt>
                <c:pt idx="155">
                  <c:v>0.0</c:v>
                </c:pt>
                <c:pt idx="156">
                  <c:v>402.8870879999999</c:v>
                </c:pt>
                <c:pt idx="157">
                  <c:v>329.0244552000001</c:v>
                </c:pt>
                <c:pt idx="158">
                  <c:v>429.7462272000001</c:v>
                </c:pt>
                <c:pt idx="159">
                  <c:v>346.848</c:v>
                </c:pt>
                <c:pt idx="160">
                  <c:v>362.5983792000001</c:v>
                </c:pt>
                <c:pt idx="161">
                  <c:v>376.0279488</c:v>
                </c:pt>
                <c:pt idx="162">
                  <c:v>322.3096704</c:v>
                </c:pt>
                <c:pt idx="163">
                  <c:v>405.684915</c:v>
                </c:pt>
                <c:pt idx="164">
                  <c:v>391.6957800000001</c:v>
                </c:pt>
                <c:pt idx="165">
                  <c:v>349.728375</c:v>
                </c:pt>
                <c:pt idx="166">
                  <c:v>104.9185125</c:v>
                </c:pt>
                <c:pt idx="167">
                  <c:v>269.2908487500001</c:v>
                </c:pt>
                <c:pt idx="168">
                  <c:v>349.5462248046876</c:v>
                </c:pt>
                <c:pt idx="169">
                  <c:v>307.76097</c:v>
                </c:pt>
                <c:pt idx="170">
                  <c:v>251.8044300000001</c:v>
                </c:pt>
                <c:pt idx="171">
                  <c:v>279.7827</c:v>
                </c:pt>
                <c:pt idx="172">
                  <c:v>307.76097</c:v>
                </c:pt>
                <c:pt idx="173">
                  <c:v>384.7012125</c:v>
                </c:pt>
                <c:pt idx="174">
                  <c:v>307.76097</c:v>
                </c:pt>
                <c:pt idx="175">
                  <c:v>279.7827</c:v>
                </c:pt>
                <c:pt idx="176">
                  <c:v>355.7393314453125</c:v>
                </c:pt>
                <c:pt idx="177">
                  <c:v>335.73924</c:v>
                </c:pt>
                <c:pt idx="178">
                  <c:v>335.73924</c:v>
                </c:pt>
                <c:pt idx="179">
                  <c:v>335.73924</c:v>
                </c:pt>
                <c:pt idx="180">
                  <c:v>307.76097</c:v>
                </c:pt>
                <c:pt idx="181">
                  <c:v>335.73924</c:v>
                </c:pt>
                <c:pt idx="182">
                  <c:v>475.63059</c:v>
                </c:pt>
                <c:pt idx="183">
                  <c:v>243.975</c:v>
                </c:pt>
                <c:pt idx="184">
                  <c:v>363.71751</c:v>
                </c:pt>
                <c:pt idx="185">
                  <c:v>251.8044300000001</c:v>
                </c:pt>
                <c:pt idx="186">
                  <c:v>307.76097</c:v>
                </c:pt>
                <c:pt idx="187">
                  <c:v>363.71751</c:v>
                </c:pt>
                <c:pt idx="188">
                  <c:v>404.0637782617187</c:v>
                </c:pt>
                <c:pt idx="189">
                  <c:v>363.71751</c:v>
                </c:pt>
                <c:pt idx="190">
                  <c:v>279.7827</c:v>
                </c:pt>
                <c:pt idx="191">
                  <c:v>307.76097</c:v>
                </c:pt>
                <c:pt idx="192">
                  <c:v>348.5261837109376</c:v>
                </c:pt>
                <c:pt idx="193">
                  <c:v>349.728375</c:v>
                </c:pt>
                <c:pt idx="194">
                  <c:v>335.73924</c:v>
                </c:pt>
                <c:pt idx="195">
                  <c:v>335.73924</c:v>
                </c:pt>
                <c:pt idx="196">
                  <c:v>279.7827</c:v>
                </c:pt>
                <c:pt idx="197">
                  <c:v>251.8044300000001</c:v>
                </c:pt>
                <c:pt idx="198">
                  <c:v>349.728375</c:v>
                </c:pt>
                <c:pt idx="199">
                  <c:v>402.187902075</c:v>
                </c:pt>
                <c:pt idx="200">
                  <c:v>402.187902075</c:v>
                </c:pt>
                <c:pt idx="201">
                  <c:v>314.75574945</c:v>
                </c:pt>
                <c:pt idx="202">
                  <c:v>314.75574945</c:v>
                </c:pt>
                <c:pt idx="203">
                  <c:v>332.242179975</c:v>
                </c:pt>
                <c:pt idx="204">
                  <c:v>314.75574945</c:v>
                </c:pt>
                <c:pt idx="205">
                  <c:v>297.269318925</c:v>
                </c:pt>
                <c:pt idx="206">
                  <c:v>332.242179975</c:v>
                </c:pt>
                <c:pt idx="207">
                  <c:v>297.269318925</c:v>
                </c:pt>
                <c:pt idx="208">
                  <c:v>262.296457875</c:v>
                </c:pt>
                <c:pt idx="209">
                  <c:v>279.7828884</c:v>
                </c:pt>
                <c:pt idx="210">
                  <c:v>279.7828884</c:v>
                </c:pt>
                <c:pt idx="211">
                  <c:v>262.296457875</c:v>
                </c:pt>
                <c:pt idx="212">
                  <c:v>279.7828884</c:v>
                </c:pt>
                <c:pt idx="213">
                  <c:v>262.296457875</c:v>
                </c:pt>
                <c:pt idx="214">
                  <c:v>297.269318925</c:v>
                </c:pt>
                <c:pt idx="215">
                  <c:v>297.269318925</c:v>
                </c:pt>
                <c:pt idx="216">
                  <c:v>244.81002735</c:v>
                </c:pt>
                <c:pt idx="217">
                  <c:v>227.323596825</c:v>
                </c:pt>
                <c:pt idx="218">
                  <c:v>227.323596825</c:v>
                </c:pt>
                <c:pt idx="219">
                  <c:v>244.81002735</c:v>
                </c:pt>
                <c:pt idx="220">
                  <c:v>262.296457875</c:v>
                </c:pt>
                <c:pt idx="221">
                  <c:v>227.323596825</c:v>
                </c:pt>
                <c:pt idx="222">
                  <c:v>192.350735775</c:v>
                </c:pt>
                <c:pt idx="223">
                  <c:v>192.350735775</c:v>
                </c:pt>
                <c:pt idx="224">
                  <c:v>69.9457221</c:v>
                </c:pt>
                <c:pt idx="225">
                  <c:v>0.0</c:v>
                </c:pt>
                <c:pt idx="226">
                  <c:v>244.81002735</c:v>
                </c:pt>
                <c:pt idx="227">
                  <c:v>192.350735775</c:v>
                </c:pt>
                <c:pt idx="228">
                  <c:v>174.86430525</c:v>
                </c:pt>
                <c:pt idx="229">
                  <c:v>174.86430525</c:v>
                </c:pt>
                <c:pt idx="230">
                  <c:v>174.86430525</c:v>
                </c:pt>
                <c:pt idx="231">
                  <c:v>227.323596825</c:v>
                </c:pt>
                <c:pt idx="232">
                  <c:v>192.350735775</c:v>
                </c:pt>
                <c:pt idx="233">
                  <c:v>174.86430525</c:v>
                </c:pt>
                <c:pt idx="234">
                  <c:v>227.323596825</c:v>
                </c:pt>
                <c:pt idx="235">
                  <c:v>174.86430525</c:v>
                </c:pt>
                <c:pt idx="236">
                  <c:v>209.8371663</c:v>
                </c:pt>
                <c:pt idx="237">
                  <c:v>209.8371663</c:v>
                </c:pt>
                <c:pt idx="238">
                  <c:v>209.8371663</c:v>
                </c:pt>
                <c:pt idx="239">
                  <c:v>227.323596825</c:v>
                </c:pt>
                <c:pt idx="240">
                  <c:v>227.323596825</c:v>
                </c:pt>
                <c:pt idx="241">
                  <c:v>104.91858315</c:v>
                </c:pt>
                <c:pt idx="242">
                  <c:v>227.323596825</c:v>
                </c:pt>
                <c:pt idx="243">
                  <c:v>227.323596825</c:v>
                </c:pt>
                <c:pt idx="244">
                  <c:v>192.350735775</c:v>
                </c:pt>
                <c:pt idx="245">
                  <c:v>227.323596825</c:v>
                </c:pt>
                <c:pt idx="246">
                  <c:v>227.323596825</c:v>
                </c:pt>
                <c:pt idx="247">
                  <c:v>244.81002735</c:v>
                </c:pt>
                <c:pt idx="248">
                  <c:v>244.81002735</c:v>
                </c:pt>
                <c:pt idx="249">
                  <c:v>227.323596825</c:v>
                </c:pt>
                <c:pt idx="250">
                  <c:v>262.296457875</c:v>
                </c:pt>
                <c:pt idx="251">
                  <c:v>244.81002735</c:v>
                </c:pt>
                <c:pt idx="252">
                  <c:v>244.81002735</c:v>
                </c:pt>
                <c:pt idx="253">
                  <c:v>244.81002735</c:v>
                </c:pt>
                <c:pt idx="254">
                  <c:v>244.81002735</c:v>
                </c:pt>
                <c:pt idx="255">
                  <c:v>262.296457875</c:v>
                </c:pt>
                <c:pt idx="256">
                  <c:v>314.75574945</c:v>
                </c:pt>
                <c:pt idx="257">
                  <c:v>139.8914442</c:v>
                </c:pt>
                <c:pt idx="258">
                  <c:v>227.323596825</c:v>
                </c:pt>
                <c:pt idx="259">
                  <c:v>174.86430525</c:v>
                </c:pt>
                <c:pt idx="260">
                  <c:v>174.86430525</c:v>
                </c:pt>
                <c:pt idx="261">
                  <c:v>192.350735775</c:v>
                </c:pt>
                <c:pt idx="262">
                  <c:v>192.350735775</c:v>
                </c:pt>
                <c:pt idx="263">
                  <c:v>192.350735775</c:v>
                </c:pt>
                <c:pt idx="264">
                  <c:v>139.8914442</c:v>
                </c:pt>
                <c:pt idx="265">
                  <c:v>0.0</c:v>
                </c:pt>
                <c:pt idx="266">
                  <c:v>192.350735775</c:v>
                </c:pt>
                <c:pt idx="267">
                  <c:v>244.81002735</c:v>
                </c:pt>
                <c:pt idx="268">
                  <c:v>227.323596825</c:v>
                </c:pt>
                <c:pt idx="269">
                  <c:v>367.2150410250001</c:v>
                </c:pt>
                <c:pt idx="270">
                  <c:v>367.2150410250001</c:v>
                </c:pt>
                <c:pt idx="271">
                  <c:v>437.160763125</c:v>
                </c:pt>
                <c:pt idx="272">
                  <c:v>349.7286105</c:v>
                </c:pt>
                <c:pt idx="273">
                  <c:v>244.81002735</c:v>
                </c:pt>
                <c:pt idx="274">
                  <c:v>244.81002735</c:v>
                </c:pt>
                <c:pt idx="275">
                  <c:v>227.323596825</c:v>
                </c:pt>
                <c:pt idx="276">
                  <c:v>209.8371663</c:v>
                </c:pt>
                <c:pt idx="277">
                  <c:v>227.323596825</c:v>
                </c:pt>
                <c:pt idx="278">
                  <c:v>279.7828884</c:v>
                </c:pt>
                <c:pt idx="279">
                  <c:v>244.81002735</c:v>
                </c:pt>
                <c:pt idx="280">
                  <c:v>209.8371663</c:v>
                </c:pt>
                <c:pt idx="281">
                  <c:v>157.377874725</c:v>
                </c:pt>
                <c:pt idx="282">
                  <c:v>209.8371663</c:v>
                </c:pt>
                <c:pt idx="283">
                  <c:v>174.86430525</c:v>
                </c:pt>
                <c:pt idx="284">
                  <c:v>192.350735775</c:v>
                </c:pt>
                <c:pt idx="285">
                  <c:v>174.86430525</c:v>
                </c:pt>
                <c:pt idx="286">
                  <c:v>174.86430525</c:v>
                </c:pt>
                <c:pt idx="287">
                  <c:v>209.8371663</c:v>
                </c:pt>
                <c:pt idx="288">
                  <c:v>209.8371663</c:v>
                </c:pt>
                <c:pt idx="289">
                  <c:v>192.350735775</c:v>
                </c:pt>
                <c:pt idx="290">
                  <c:v>209.8371663</c:v>
                </c:pt>
                <c:pt idx="291">
                  <c:v>209.8371663</c:v>
                </c:pt>
                <c:pt idx="292">
                  <c:v>227.323596825</c:v>
                </c:pt>
                <c:pt idx="293">
                  <c:v>209.8371663</c:v>
                </c:pt>
                <c:pt idx="294">
                  <c:v>209.8371663</c:v>
                </c:pt>
                <c:pt idx="295">
                  <c:v>209.8371663</c:v>
                </c:pt>
                <c:pt idx="296">
                  <c:v>209.8371663</c:v>
                </c:pt>
                <c:pt idx="297">
                  <c:v>314.75574945</c:v>
                </c:pt>
                <c:pt idx="298">
                  <c:v>297.269318925</c:v>
                </c:pt>
                <c:pt idx="299">
                  <c:v>227.323596825</c:v>
                </c:pt>
                <c:pt idx="300">
                  <c:v>209.8371663</c:v>
                </c:pt>
                <c:pt idx="301">
                  <c:v>227.323596825</c:v>
                </c:pt>
                <c:pt idx="302">
                  <c:v>209.8371663</c:v>
                </c:pt>
                <c:pt idx="303">
                  <c:v>209.8371663</c:v>
                </c:pt>
                <c:pt idx="304">
                  <c:v>209.8371663</c:v>
                </c:pt>
                <c:pt idx="305">
                  <c:v>209.8371663</c:v>
                </c:pt>
                <c:pt idx="306">
                  <c:v>174.86430525</c:v>
                </c:pt>
                <c:pt idx="307">
                  <c:v>104.91858315</c:v>
                </c:pt>
                <c:pt idx="308">
                  <c:v>174.86430525</c:v>
                </c:pt>
                <c:pt idx="309">
                  <c:v>192.350735775</c:v>
                </c:pt>
                <c:pt idx="310">
                  <c:v>139.8914442</c:v>
                </c:pt>
                <c:pt idx="311">
                  <c:v>139.8914442</c:v>
                </c:pt>
                <c:pt idx="312">
                  <c:v>157.377874725</c:v>
                </c:pt>
                <c:pt idx="313">
                  <c:v>174.86430525</c:v>
                </c:pt>
                <c:pt idx="314">
                  <c:v>174.86430525</c:v>
                </c:pt>
                <c:pt idx="315">
                  <c:v>192.350735775</c:v>
                </c:pt>
                <c:pt idx="316">
                  <c:v>244.81002735</c:v>
                </c:pt>
                <c:pt idx="317">
                  <c:v>227.323596825</c:v>
                </c:pt>
                <c:pt idx="318">
                  <c:v>209.8371663</c:v>
                </c:pt>
                <c:pt idx="319">
                  <c:v>227.323596825</c:v>
                </c:pt>
                <c:pt idx="320">
                  <c:v>209.8371663</c:v>
                </c:pt>
                <c:pt idx="321">
                  <c:v>209.8371663</c:v>
                </c:pt>
                <c:pt idx="322">
                  <c:v>209.8371663</c:v>
                </c:pt>
                <c:pt idx="323">
                  <c:v>157.377874725</c:v>
                </c:pt>
                <c:pt idx="324">
                  <c:v>174.86430525</c:v>
                </c:pt>
                <c:pt idx="325">
                  <c:v>157.377874725</c:v>
                </c:pt>
                <c:pt idx="326">
                  <c:v>227.323596825</c:v>
                </c:pt>
                <c:pt idx="327">
                  <c:v>279.7828884</c:v>
                </c:pt>
                <c:pt idx="328">
                  <c:v>244.81002735</c:v>
                </c:pt>
                <c:pt idx="329">
                  <c:v>174.86430525</c:v>
                </c:pt>
                <c:pt idx="330">
                  <c:v>192.350735775</c:v>
                </c:pt>
                <c:pt idx="331">
                  <c:v>209.8371663</c:v>
                </c:pt>
                <c:pt idx="332">
                  <c:v>174.86430525</c:v>
                </c:pt>
                <c:pt idx="333">
                  <c:v>192.350735775</c:v>
                </c:pt>
                <c:pt idx="334">
                  <c:v>157.377874725</c:v>
                </c:pt>
                <c:pt idx="335">
                  <c:v>174.86430525</c:v>
                </c:pt>
                <c:pt idx="336">
                  <c:v>157.377874725</c:v>
                </c:pt>
                <c:pt idx="337">
                  <c:v>0.0</c:v>
                </c:pt>
                <c:pt idx="338">
                  <c:v>0.0</c:v>
                </c:pt>
                <c:pt idx="339">
                  <c:v>0.0</c:v>
                </c:pt>
                <c:pt idx="340">
                  <c:v>0.0</c:v>
                </c:pt>
                <c:pt idx="341">
                  <c:v>0.0</c:v>
                </c:pt>
                <c:pt idx="342">
                  <c:v>0.0</c:v>
                </c:pt>
                <c:pt idx="343">
                  <c:v>0.0</c:v>
                </c:pt>
                <c:pt idx="344">
                  <c:v>0.0</c:v>
                </c:pt>
                <c:pt idx="345">
                  <c:v>0.0</c:v>
                </c:pt>
                <c:pt idx="346">
                  <c:v>0.0</c:v>
                </c:pt>
                <c:pt idx="347">
                  <c:v>0.0</c:v>
                </c:pt>
                <c:pt idx="348">
                  <c:v>156.678417504</c:v>
                </c:pt>
                <c:pt idx="349">
                  <c:v>67.2</c:v>
                </c:pt>
                <c:pt idx="350">
                  <c:v>179.061048576</c:v>
                </c:pt>
                <c:pt idx="351">
                  <c:v>179.061048576</c:v>
                </c:pt>
                <c:pt idx="352">
                  <c:v>179.061048576</c:v>
                </c:pt>
                <c:pt idx="353">
                  <c:v>201.443679648</c:v>
                </c:pt>
                <c:pt idx="354">
                  <c:v>179.061048576</c:v>
                </c:pt>
                <c:pt idx="355">
                  <c:v>134.295786432</c:v>
                </c:pt>
                <c:pt idx="356">
                  <c:v>0.0</c:v>
                </c:pt>
                <c:pt idx="357">
                  <c:v>156.678417504</c:v>
                </c:pt>
                <c:pt idx="358">
                  <c:v>156.678417504</c:v>
                </c:pt>
                <c:pt idx="359">
                  <c:v>179.061048576</c:v>
                </c:pt>
                <c:pt idx="360">
                  <c:v>201.443679648</c:v>
                </c:pt>
                <c:pt idx="361">
                  <c:v>246.208941792</c:v>
                </c:pt>
                <c:pt idx="362">
                  <c:v>134.295786432</c:v>
                </c:pt>
                <c:pt idx="363">
                  <c:v>89.530524288</c:v>
                </c:pt>
                <c:pt idx="364">
                  <c:v>89.530524288</c:v>
                </c:pt>
                <c:pt idx="365">
                  <c:v>111.91315536</c:v>
                </c:pt>
                <c:pt idx="366">
                  <c:v>156.678417504</c:v>
                </c:pt>
                <c:pt idx="367">
                  <c:v>201.443679648</c:v>
                </c:pt>
                <c:pt idx="368">
                  <c:v>201.443679648</c:v>
                </c:pt>
                <c:pt idx="369">
                  <c:v>223.82631072</c:v>
                </c:pt>
                <c:pt idx="370">
                  <c:v>246.208941792</c:v>
                </c:pt>
                <c:pt idx="371">
                  <c:v>335.73946608</c:v>
                </c:pt>
                <c:pt idx="372">
                  <c:v>313.356835008</c:v>
                </c:pt>
                <c:pt idx="373">
                  <c:v>290.974203936</c:v>
                </c:pt>
                <c:pt idx="374">
                  <c:v>246.208941792</c:v>
                </c:pt>
                <c:pt idx="375">
                  <c:v>246.208941792</c:v>
                </c:pt>
                <c:pt idx="376">
                  <c:v>223.82631072</c:v>
                </c:pt>
                <c:pt idx="377">
                  <c:v>156.678417504</c:v>
                </c:pt>
                <c:pt idx="378">
                  <c:v>246.208941792</c:v>
                </c:pt>
                <c:pt idx="379">
                  <c:v>246.208941792</c:v>
                </c:pt>
                <c:pt idx="380">
                  <c:v>268.591572864</c:v>
                </c:pt>
                <c:pt idx="381">
                  <c:v>223.82631072</c:v>
                </c:pt>
                <c:pt idx="382">
                  <c:v>223.82631072</c:v>
                </c:pt>
                <c:pt idx="383">
                  <c:v>223.82631072</c:v>
                </c:pt>
                <c:pt idx="384">
                  <c:v>223.82631072</c:v>
                </c:pt>
                <c:pt idx="385">
                  <c:v>223.82631072</c:v>
                </c:pt>
                <c:pt idx="386">
                  <c:v>201.443679648</c:v>
                </c:pt>
                <c:pt idx="387">
                  <c:v>246.208941792</c:v>
                </c:pt>
                <c:pt idx="388">
                  <c:v>246.208941792</c:v>
                </c:pt>
                <c:pt idx="389">
                  <c:v>223.82631072</c:v>
                </c:pt>
                <c:pt idx="390">
                  <c:v>246.208941792</c:v>
                </c:pt>
                <c:pt idx="391">
                  <c:v>246.208941792</c:v>
                </c:pt>
                <c:pt idx="392">
                  <c:v>268.591572864</c:v>
                </c:pt>
                <c:pt idx="393">
                  <c:v>201.443679648</c:v>
                </c:pt>
                <c:pt idx="394">
                  <c:v>268.591572864</c:v>
                </c:pt>
                <c:pt idx="395">
                  <c:v>246.208941792</c:v>
                </c:pt>
                <c:pt idx="396">
                  <c:v>246.208941792</c:v>
                </c:pt>
                <c:pt idx="397">
                  <c:v>268.591572864</c:v>
                </c:pt>
                <c:pt idx="398">
                  <c:v>380.504728224</c:v>
                </c:pt>
                <c:pt idx="399">
                  <c:v>402.887359296</c:v>
                </c:pt>
                <c:pt idx="400">
                  <c:v>246.208941792</c:v>
                </c:pt>
                <c:pt idx="401">
                  <c:v>290.974203936</c:v>
                </c:pt>
                <c:pt idx="402">
                  <c:v>290.974203936</c:v>
                </c:pt>
                <c:pt idx="403">
                  <c:v>268.591572864</c:v>
                </c:pt>
                <c:pt idx="404">
                  <c:v>313.356835008</c:v>
                </c:pt>
                <c:pt idx="405">
                  <c:v>313.356835008</c:v>
                </c:pt>
                <c:pt idx="406">
                  <c:v>290.974203936</c:v>
                </c:pt>
                <c:pt idx="407">
                  <c:v>290.974203936</c:v>
                </c:pt>
                <c:pt idx="408">
                  <c:v>246.208941792</c:v>
                </c:pt>
                <c:pt idx="409">
                  <c:v>246.208941792</c:v>
                </c:pt>
                <c:pt idx="410">
                  <c:v>201.443679648</c:v>
                </c:pt>
                <c:pt idx="411">
                  <c:v>179.061048576</c:v>
                </c:pt>
                <c:pt idx="412">
                  <c:v>134.295786432</c:v>
                </c:pt>
                <c:pt idx="413">
                  <c:v>89.530524288</c:v>
                </c:pt>
                <c:pt idx="414">
                  <c:v>67.147893216</c:v>
                </c:pt>
                <c:pt idx="415">
                  <c:v>156.678417504</c:v>
                </c:pt>
                <c:pt idx="416">
                  <c:v>179.061048576</c:v>
                </c:pt>
                <c:pt idx="417">
                  <c:v>156.678417504</c:v>
                </c:pt>
                <c:pt idx="418">
                  <c:v>134.295786432</c:v>
                </c:pt>
                <c:pt idx="419">
                  <c:v>156.678417504</c:v>
                </c:pt>
                <c:pt idx="420">
                  <c:v>223.82631072</c:v>
                </c:pt>
                <c:pt idx="421">
                  <c:v>223.82631072</c:v>
                </c:pt>
                <c:pt idx="422">
                  <c:v>44.765262144</c:v>
                </c:pt>
                <c:pt idx="423">
                  <c:v>134.295786432</c:v>
                </c:pt>
                <c:pt idx="424">
                  <c:v>179.061048576</c:v>
                </c:pt>
                <c:pt idx="425">
                  <c:v>134.295786432</c:v>
                </c:pt>
                <c:pt idx="426">
                  <c:v>156.678417504</c:v>
                </c:pt>
                <c:pt idx="427">
                  <c:v>179.061048576</c:v>
                </c:pt>
                <c:pt idx="428">
                  <c:v>201.443679648</c:v>
                </c:pt>
                <c:pt idx="429">
                  <c:v>134.295786432</c:v>
                </c:pt>
                <c:pt idx="430">
                  <c:v>0.0</c:v>
                </c:pt>
                <c:pt idx="431">
                  <c:v>201.443679648</c:v>
                </c:pt>
                <c:pt idx="432">
                  <c:v>118.90772757</c:v>
                </c:pt>
                <c:pt idx="433">
                  <c:v>118.90772757</c:v>
                </c:pt>
                <c:pt idx="434">
                  <c:v>95.12618205599999</c:v>
                </c:pt>
                <c:pt idx="435">
                  <c:v>95.12618205599999</c:v>
                </c:pt>
                <c:pt idx="436">
                  <c:v>71.344636542</c:v>
                </c:pt>
                <c:pt idx="437">
                  <c:v>47.563091028</c:v>
                </c:pt>
                <c:pt idx="438">
                  <c:v>95.12618205599999</c:v>
                </c:pt>
                <c:pt idx="439">
                  <c:v>118.90772757</c:v>
                </c:pt>
                <c:pt idx="440">
                  <c:v>142.689273084</c:v>
                </c:pt>
                <c:pt idx="441">
                  <c:v>142.689273084</c:v>
                </c:pt>
              </c:numCache>
            </c:numRef>
          </c:val>
        </c:ser>
        <c:marker val="1"/>
        <c:axId val="305853080"/>
        <c:axId val="305849656"/>
      </c:lineChart>
      <c:catAx>
        <c:axId val="305843224"/>
        <c:scaling>
          <c:orientation val="minMax"/>
        </c:scaling>
        <c:axPos val="b"/>
        <c:numFmt formatCode="General" sourceLinked="1"/>
        <c:majorTickMark val="none"/>
        <c:tickLblPos val="nextTo"/>
        <c:txPr>
          <a:bodyPr/>
          <a:lstStyle/>
          <a:p>
            <a:pPr>
              <a:defRPr lang="fr-FR"/>
            </a:pPr>
            <a:endParaRPr lang="en-US"/>
          </a:p>
        </c:txPr>
        <c:crossAx val="305846408"/>
        <c:crosses val="autoZero"/>
        <c:auto val="1"/>
        <c:lblAlgn val="ctr"/>
        <c:lblOffset val="100"/>
      </c:catAx>
      <c:valAx>
        <c:axId val="305846408"/>
        <c:scaling>
          <c:orientation val="minMax"/>
        </c:scaling>
        <c:axPos val="l"/>
        <c:majorGridlines/>
        <c:numFmt formatCode="0.0" sourceLinked="0"/>
        <c:tickLblPos val="nextTo"/>
        <c:txPr>
          <a:bodyPr/>
          <a:lstStyle/>
          <a:p>
            <a:pPr>
              <a:defRPr lang="fr-FR"/>
            </a:pPr>
            <a:endParaRPr lang="en-US"/>
          </a:p>
        </c:txPr>
        <c:crossAx val="305843224"/>
        <c:crosses val="autoZero"/>
        <c:crossBetween val="between"/>
      </c:valAx>
      <c:valAx>
        <c:axId val="305849656"/>
        <c:scaling>
          <c:orientation val="minMax"/>
        </c:scaling>
        <c:axPos val="r"/>
        <c:numFmt formatCode="0" sourceLinked="1"/>
        <c:tickLblPos val="nextTo"/>
        <c:txPr>
          <a:bodyPr/>
          <a:lstStyle/>
          <a:p>
            <a:pPr>
              <a:defRPr lang="fr-FR"/>
            </a:pPr>
            <a:endParaRPr lang="en-US"/>
          </a:p>
        </c:txPr>
        <c:crossAx val="305853080"/>
        <c:crosses val="max"/>
        <c:crossBetween val="between"/>
      </c:valAx>
      <c:catAx>
        <c:axId val="305853080"/>
        <c:scaling>
          <c:orientation val="minMax"/>
        </c:scaling>
        <c:delete val="1"/>
        <c:axPos val="b"/>
        <c:tickLblPos val="none"/>
        <c:crossAx val="305849656"/>
        <c:crosses val="autoZero"/>
        <c:auto val="1"/>
        <c:lblAlgn val="ctr"/>
        <c:lblOffset val="100"/>
      </c:catAx>
    </c:plotArea>
    <c:legend>
      <c:legendPos val="r"/>
      <c:layout>
        <c:manualLayout>
          <c:xMode val="edge"/>
          <c:yMode val="edge"/>
          <c:x val="0.619033465025276"/>
          <c:y val="0.038446825688889"/>
          <c:w val="0.32546582865636"/>
          <c:h val="0.0981560243675079"/>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3.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333984842618578"/>
          <c:y val="0.0803184770576811"/>
          <c:w val="0.941186904045017"/>
          <c:h val="0.88730919865148"/>
        </c:manualLayout>
      </c:layout>
      <c:barChart>
        <c:barDir val="col"/>
        <c:grouping val="clustered"/>
        <c:ser>
          <c:idx val="0"/>
          <c:order val="0"/>
          <c:tx>
            <c:v>Talhas by uchau in tons of wheat</c:v>
          </c:tx>
          <c:cat>
            <c:numRef>
              <c:f>data!$A$4:$A$446</c:f>
              <c:numCache>
                <c:formatCode>General</c:formatCode>
                <c:ptCount val="443"/>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numCache>
            </c:numRef>
          </c:cat>
          <c:val>
            <c:numRef>
              <c:f>data!$Q$4:$Q$446</c:f>
              <c:numCache>
                <c:formatCode>0.00</c:formatCode>
                <c:ptCount val="443"/>
                <c:pt idx="67">
                  <c:v>0.0740165873015873</c:v>
                </c:pt>
                <c:pt idx="68">
                  <c:v>0.142066386375407</c:v>
                </c:pt>
                <c:pt idx="69">
                  <c:v>1.184265396825396</c:v>
                </c:pt>
                <c:pt idx="70">
                  <c:v>0.0</c:v>
                </c:pt>
                <c:pt idx="71">
                  <c:v>0.0</c:v>
                </c:pt>
                <c:pt idx="72">
                  <c:v>0.222049761904762</c:v>
                </c:pt>
                <c:pt idx="73">
                  <c:v>0.0</c:v>
                </c:pt>
                <c:pt idx="74">
                  <c:v>0.2797827</c:v>
                </c:pt>
                <c:pt idx="75">
                  <c:v>2.09837025</c:v>
                </c:pt>
                <c:pt idx="76">
                  <c:v>0.0</c:v>
                </c:pt>
                <c:pt idx="77">
                  <c:v>0.0</c:v>
                </c:pt>
                <c:pt idx="78">
                  <c:v>0.0</c:v>
                </c:pt>
                <c:pt idx="79">
                  <c:v>0.0</c:v>
                </c:pt>
                <c:pt idx="80">
                  <c:v>0.0</c:v>
                </c:pt>
                <c:pt idx="81">
                  <c:v>0.0</c:v>
                </c:pt>
                <c:pt idx="82">
                  <c:v>0.0</c:v>
                </c:pt>
                <c:pt idx="83">
                  <c:v>0.0</c:v>
                </c:pt>
                <c:pt idx="84">
                  <c:v>0.0</c:v>
                </c:pt>
                <c:pt idx="85">
                  <c:v>0.0</c:v>
                </c:pt>
                <c:pt idx="86">
                  <c:v>0.0</c:v>
                </c:pt>
                <c:pt idx="87">
                  <c:v>0.0</c:v>
                </c:pt>
                <c:pt idx="88">
                  <c:v>0.0</c:v>
                </c:pt>
                <c:pt idx="89">
                  <c:v>0.0</c:v>
                </c:pt>
                <c:pt idx="90">
                  <c:v>0.0</c:v>
                </c:pt>
                <c:pt idx="91">
                  <c:v>0.0</c:v>
                </c:pt>
                <c:pt idx="92">
                  <c:v>0.0</c:v>
                </c:pt>
                <c:pt idx="93">
                  <c:v>0.0</c:v>
                </c:pt>
                <c:pt idx="94">
                  <c:v>0.0</c:v>
                </c:pt>
                <c:pt idx="95">
                  <c:v>0.259058055555556</c:v>
                </c:pt>
                <c:pt idx="96">
                  <c:v>0.0</c:v>
                </c:pt>
                <c:pt idx="97">
                  <c:v>0.145366834083824</c:v>
                </c:pt>
                <c:pt idx="98">
                  <c:v>0.154881684460261</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6">
                  <c:v>0.0</c:v>
                </c:pt>
                <c:pt idx="127">
                  <c:v>0.0</c:v>
                </c:pt>
                <c:pt idx="128">
                  <c:v>0.388362336610758</c:v>
                </c:pt>
                <c:pt idx="129">
                  <c:v>0.225511562201718</c:v>
                </c:pt>
                <c:pt idx="130">
                  <c:v>0.213167771428572</c:v>
                </c:pt>
                <c:pt idx="131">
                  <c:v>0.211756064333018</c:v>
                </c:pt>
                <c:pt idx="132">
                  <c:v>0.327489131870958</c:v>
                </c:pt>
                <c:pt idx="133">
                  <c:v>0.0</c:v>
                </c:pt>
                <c:pt idx="134">
                  <c:v>0.0</c:v>
                </c:pt>
                <c:pt idx="135">
                  <c:v>0.0</c:v>
                </c:pt>
                <c:pt idx="136">
                  <c:v>0.0</c:v>
                </c:pt>
                <c:pt idx="137">
                  <c:v>0.0</c:v>
                </c:pt>
                <c:pt idx="138">
                  <c:v>1.084387592273857</c:v>
                </c:pt>
                <c:pt idx="139">
                  <c:v>0.0</c:v>
                </c:pt>
                <c:pt idx="140">
                  <c:v>0.0</c:v>
                </c:pt>
                <c:pt idx="141">
                  <c:v>1.082877133722406</c:v>
                </c:pt>
                <c:pt idx="142">
                  <c:v>0.899392789041096</c:v>
                </c:pt>
                <c:pt idx="143">
                  <c:v>0.0</c:v>
                </c:pt>
                <c:pt idx="144">
                  <c:v>0.243380612624078</c:v>
                </c:pt>
                <c:pt idx="145">
                  <c:v>0.753623434343435</c:v>
                </c:pt>
                <c:pt idx="146">
                  <c:v>0.294059075821388</c:v>
                </c:pt>
                <c:pt idx="147">
                  <c:v>0.450764946750948</c:v>
                </c:pt>
                <c:pt idx="148">
                  <c:v>0.125042547486034</c:v>
                </c:pt>
                <c:pt idx="149">
                  <c:v>0.38260882051282</c:v>
                </c:pt>
                <c:pt idx="150">
                  <c:v>0.0</c:v>
                </c:pt>
                <c:pt idx="151">
                  <c:v>0.0</c:v>
                </c:pt>
                <c:pt idx="152">
                  <c:v>0.0</c:v>
                </c:pt>
                <c:pt idx="153">
                  <c:v>0.0</c:v>
                </c:pt>
                <c:pt idx="154">
                  <c:v>0.568588654738237</c:v>
                </c:pt>
                <c:pt idx="155">
                  <c:v>0.0</c:v>
                </c:pt>
                <c:pt idx="156">
                  <c:v>0.0</c:v>
                </c:pt>
                <c:pt idx="157">
                  <c:v>0.0</c:v>
                </c:pt>
                <c:pt idx="158">
                  <c:v>0.35271085650723</c:v>
                </c:pt>
                <c:pt idx="159">
                  <c:v>0.192966953210421</c:v>
                </c:pt>
                <c:pt idx="160">
                  <c:v>0.11977993139301</c:v>
                </c:pt>
                <c:pt idx="161">
                  <c:v>0.176756029376925</c:v>
                </c:pt>
                <c:pt idx="162">
                  <c:v>0.504462565880721</c:v>
                </c:pt>
                <c:pt idx="163">
                  <c:v>0.341490661670236</c:v>
                </c:pt>
                <c:pt idx="164">
                  <c:v>0.273355159757064</c:v>
                </c:pt>
                <c:pt idx="165">
                  <c:v>0.269661949941267</c:v>
                </c:pt>
                <c:pt idx="166">
                  <c:v>1.488601755786113</c:v>
                </c:pt>
                <c:pt idx="167">
                  <c:v>2.74722031007752</c:v>
                </c:pt>
                <c:pt idx="168">
                  <c:v>0.467473182957393</c:v>
                </c:pt>
                <c:pt idx="169">
                  <c:v>1.045672735193577</c:v>
                </c:pt>
                <c:pt idx="170">
                  <c:v>2.646413540307462</c:v>
                </c:pt>
                <c:pt idx="171">
                  <c:v>0.709099327714649</c:v>
                </c:pt>
                <c:pt idx="172">
                  <c:v>0.556659310950186</c:v>
                </c:pt>
                <c:pt idx="173">
                  <c:v>0.256356261621796</c:v>
                </c:pt>
                <c:pt idx="174">
                  <c:v>0.454872827621615</c:v>
                </c:pt>
                <c:pt idx="175">
                  <c:v>0.733729648033126</c:v>
                </c:pt>
                <c:pt idx="176">
                  <c:v>0.516394795127353</c:v>
                </c:pt>
                <c:pt idx="177">
                  <c:v>0.539210214406167</c:v>
                </c:pt>
                <c:pt idx="178">
                  <c:v>0.559236437389771</c:v>
                </c:pt>
                <c:pt idx="179">
                  <c:v>1.009192875924076</c:v>
                </c:pt>
                <c:pt idx="180">
                  <c:v>0.344903994742955</c:v>
                </c:pt>
                <c:pt idx="181">
                  <c:v>0.293639575852199</c:v>
                </c:pt>
                <c:pt idx="182">
                  <c:v>0.455061286572001</c:v>
                </c:pt>
                <c:pt idx="183">
                  <c:v>0.470491926572597</c:v>
                </c:pt>
                <c:pt idx="184">
                  <c:v>0.427094822541661</c:v>
                </c:pt>
                <c:pt idx="185">
                  <c:v>0.545954082286007</c:v>
                </c:pt>
                <c:pt idx="186">
                  <c:v>1.020918445539136</c:v>
                </c:pt>
                <c:pt idx="187">
                  <c:v>0.694034604651163</c:v>
                </c:pt>
                <c:pt idx="188">
                  <c:v>0.649147795823666</c:v>
                </c:pt>
                <c:pt idx="189">
                  <c:v>0.847090255793762</c:v>
                </c:pt>
                <c:pt idx="190">
                  <c:v>0.57462045594578</c:v>
                </c:pt>
                <c:pt idx="191">
                  <c:v>0.563578075900411</c:v>
                </c:pt>
                <c:pt idx="192">
                  <c:v>0.399370075368277</c:v>
                </c:pt>
                <c:pt idx="193">
                  <c:v>0.104346692624418</c:v>
                </c:pt>
                <c:pt idx="194">
                  <c:v>0.390212970711297</c:v>
                </c:pt>
                <c:pt idx="195">
                  <c:v>0.928182284489359</c:v>
                </c:pt>
                <c:pt idx="196">
                  <c:v>0.707325748957148</c:v>
                </c:pt>
                <c:pt idx="197">
                  <c:v>0.879538971591074</c:v>
                </c:pt>
                <c:pt idx="198">
                  <c:v>1.003948391590679</c:v>
                </c:pt>
                <c:pt idx="199">
                  <c:v>0.878947566071428</c:v>
                </c:pt>
                <c:pt idx="200">
                  <c:v>0.538951150014748</c:v>
                </c:pt>
                <c:pt idx="201">
                  <c:v>0.315063724240445</c:v>
                </c:pt>
                <c:pt idx="202">
                  <c:v>0.459413609852217</c:v>
                </c:pt>
                <c:pt idx="203">
                  <c:v>0.374684575234712</c:v>
                </c:pt>
                <c:pt idx="204">
                  <c:v>0.375099954655147</c:v>
                </c:pt>
                <c:pt idx="205">
                  <c:v>0.592597879793676</c:v>
                </c:pt>
                <c:pt idx="206">
                  <c:v>0.242887064890205</c:v>
                </c:pt>
                <c:pt idx="207">
                  <c:v>0.503985112721724</c:v>
                </c:pt>
                <c:pt idx="208">
                  <c:v>0.434256671633451</c:v>
                </c:pt>
                <c:pt idx="209">
                  <c:v>0.359413109039671</c:v>
                </c:pt>
                <c:pt idx="210">
                  <c:v>0.494818744130521</c:v>
                </c:pt>
                <c:pt idx="211">
                  <c:v>0.468459728752261</c:v>
                </c:pt>
                <c:pt idx="212">
                  <c:v>0.500356879403875</c:v>
                </c:pt>
                <c:pt idx="213">
                  <c:v>0.419954302134757</c:v>
                </c:pt>
                <c:pt idx="214">
                  <c:v>0.345076839380895</c:v>
                </c:pt>
                <c:pt idx="215">
                  <c:v>0.40421890392068</c:v>
                </c:pt>
                <c:pt idx="216">
                  <c:v>0.39766095813198</c:v>
                </c:pt>
                <c:pt idx="217">
                  <c:v>0.452010465932063</c:v>
                </c:pt>
                <c:pt idx="218">
                  <c:v>0.434030733794749</c:v>
                </c:pt>
                <c:pt idx="219">
                  <c:v>0.41115749869839</c:v>
                </c:pt>
                <c:pt idx="220">
                  <c:v>0.23990529683689</c:v>
                </c:pt>
                <c:pt idx="221">
                  <c:v>0.30366046329128</c:v>
                </c:pt>
                <c:pt idx="222">
                  <c:v>0.794564140895009</c:v>
                </c:pt>
                <c:pt idx="223">
                  <c:v>1.105728780502994</c:v>
                </c:pt>
                <c:pt idx="224">
                  <c:v>0.865307902268041</c:v>
                </c:pt>
                <c:pt idx="225">
                  <c:v>3.511916736401674</c:v>
                </c:pt>
                <c:pt idx="226">
                  <c:v>2.730223353345726</c:v>
                </c:pt>
                <c:pt idx="227">
                  <c:v>0.586584200584498</c:v>
                </c:pt>
                <c:pt idx="228">
                  <c:v>0.901362398195876</c:v>
                </c:pt>
                <c:pt idx="229">
                  <c:v>0.463216702649007</c:v>
                </c:pt>
                <c:pt idx="230">
                  <c:v>0.723576435517241</c:v>
                </c:pt>
                <c:pt idx="231">
                  <c:v>0.570686853953975</c:v>
                </c:pt>
                <c:pt idx="232">
                  <c:v>0.401078858262381</c:v>
                </c:pt>
                <c:pt idx="233">
                  <c:v>0.0</c:v>
                </c:pt>
                <c:pt idx="234">
                  <c:v>0.0</c:v>
                </c:pt>
                <c:pt idx="235">
                  <c:v>0.320974632963671</c:v>
                </c:pt>
                <c:pt idx="236">
                  <c:v>0.418801828790021</c:v>
                </c:pt>
                <c:pt idx="237">
                  <c:v>0.746917610856507</c:v>
                </c:pt>
                <c:pt idx="238">
                  <c:v>0.729868404521739</c:v>
                </c:pt>
                <c:pt idx="239">
                  <c:v>0.791646866814994</c:v>
                </c:pt>
                <c:pt idx="240">
                  <c:v>0.545713060645161</c:v>
                </c:pt>
                <c:pt idx="241">
                  <c:v>7.018202521520271</c:v>
                </c:pt>
                <c:pt idx="242">
                  <c:v>0.130364786709677</c:v>
                </c:pt>
                <c:pt idx="243">
                  <c:v>2.411007845113636</c:v>
                </c:pt>
                <c:pt idx="244">
                  <c:v>0.799379681142857</c:v>
                </c:pt>
                <c:pt idx="245">
                  <c:v>0.760915805271966</c:v>
                </c:pt>
                <c:pt idx="246">
                  <c:v>0.815229450682758</c:v>
                </c:pt>
                <c:pt idx="247">
                  <c:v>0.809847092543074</c:v>
                </c:pt>
                <c:pt idx="248">
                  <c:v>0.409723895146444</c:v>
                </c:pt>
                <c:pt idx="249">
                  <c:v>0.277435358443936</c:v>
                </c:pt>
                <c:pt idx="250">
                  <c:v>0.343432350736498</c:v>
                </c:pt>
                <c:pt idx="251">
                  <c:v>0.487588436215768</c:v>
                </c:pt>
                <c:pt idx="252">
                  <c:v>0.5828810175</c:v>
                </c:pt>
                <c:pt idx="253">
                  <c:v>0.890218281272727</c:v>
                </c:pt>
                <c:pt idx="254">
                  <c:v>1.28284730489083</c:v>
                </c:pt>
                <c:pt idx="255">
                  <c:v>0.607783247791455</c:v>
                </c:pt>
                <c:pt idx="256">
                  <c:v>0.545031600779221</c:v>
                </c:pt>
                <c:pt idx="257">
                  <c:v>0.123388263902977</c:v>
                </c:pt>
                <c:pt idx="258">
                  <c:v>0.34269888968593</c:v>
                </c:pt>
                <c:pt idx="259">
                  <c:v>0.20140685096668</c:v>
                </c:pt>
                <c:pt idx="260">
                  <c:v>0.461905711981132</c:v>
                </c:pt>
                <c:pt idx="261">
                  <c:v>0.415893482756757</c:v>
                </c:pt>
                <c:pt idx="262">
                  <c:v>0.555926982008671</c:v>
                </c:pt>
                <c:pt idx="263">
                  <c:v>1.115076729130435</c:v>
                </c:pt>
                <c:pt idx="264">
                  <c:v>1.269936514723404</c:v>
                </c:pt>
                <c:pt idx="265">
                  <c:v>0.0</c:v>
                </c:pt>
                <c:pt idx="266">
                  <c:v>4.569215024053987</c:v>
                </c:pt>
                <c:pt idx="267">
                  <c:v>0.612025068375</c:v>
                </c:pt>
                <c:pt idx="268">
                  <c:v>0.587273016555436</c:v>
                </c:pt>
                <c:pt idx="269">
                  <c:v>0.435486645316862</c:v>
                </c:pt>
                <c:pt idx="270">
                  <c:v>0.527734190694611</c:v>
                </c:pt>
                <c:pt idx="271">
                  <c:v>0.196063691941135</c:v>
                </c:pt>
                <c:pt idx="272">
                  <c:v>0.147994122401481</c:v>
                </c:pt>
                <c:pt idx="273">
                  <c:v>0.25735613913272</c:v>
                </c:pt>
                <c:pt idx="274">
                  <c:v>0.0</c:v>
                </c:pt>
                <c:pt idx="275">
                  <c:v>0.360831106071428</c:v>
                </c:pt>
                <c:pt idx="276">
                  <c:v>0.298700592597865</c:v>
                </c:pt>
                <c:pt idx="277">
                  <c:v>0.319274714641854</c:v>
                </c:pt>
                <c:pt idx="278">
                  <c:v>0.194162582793253</c:v>
                </c:pt>
                <c:pt idx="279">
                  <c:v>0.245321113002088</c:v>
                </c:pt>
                <c:pt idx="280">
                  <c:v>0.183464189114754</c:v>
                </c:pt>
                <c:pt idx="281">
                  <c:v>0.152608848218182</c:v>
                </c:pt>
                <c:pt idx="282">
                  <c:v>0.230695922638571</c:v>
                </c:pt>
                <c:pt idx="283">
                  <c:v>0.998206023853211</c:v>
                </c:pt>
                <c:pt idx="284">
                  <c:v>1.007782192473552</c:v>
                </c:pt>
                <c:pt idx="285">
                  <c:v>0.54890140661435</c:v>
                </c:pt>
                <c:pt idx="286">
                  <c:v>0.616941319514884</c:v>
                </c:pt>
                <c:pt idx="287">
                  <c:v>0.398031376502667</c:v>
                </c:pt>
                <c:pt idx="288">
                  <c:v>0.805406532748458</c:v>
                </c:pt>
                <c:pt idx="289">
                  <c:v>0.685436920356347</c:v>
                </c:pt>
                <c:pt idx="290">
                  <c:v>0.591437697146213</c:v>
                </c:pt>
                <c:pt idx="291">
                  <c:v>0.881205947716536</c:v>
                </c:pt>
                <c:pt idx="292">
                  <c:v>0.62602023222031</c:v>
                </c:pt>
                <c:pt idx="293">
                  <c:v>0.572934242457338</c:v>
                </c:pt>
                <c:pt idx="294">
                  <c:v>0.764202123095599</c:v>
                </c:pt>
                <c:pt idx="295">
                  <c:v>1.183222787947137</c:v>
                </c:pt>
                <c:pt idx="296">
                  <c:v>0.904145779389587</c:v>
                </c:pt>
                <c:pt idx="297">
                  <c:v>0.424628329780776</c:v>
                </c:pt>
                <c:pt idx="298">
                  <c:v>0.679796441562649</c:v>
                </c:pt>
                <c:pt idx="299">
                  <c:v>1.67098509151608</c:v>
                </c:pt>
                <c:pt idx="300">
                  <c:v>0.85575055075616</c:v>
                </c:pt>
                <c:pt idx="301">
                  <c:v>1.001977286280992</c:v>
                </c:pt>
                <c:pt idx="302">
                  <c:v>0.843743160829319</c:v>
                </c:pt>
                <c:pt idx="303">
                  <c:v>0.658312678588235</c:v>
                </c:pt>
                <c:pt idx="304">
                  <c:v>0.455068553421687</c:v>
                </c:pt>
                <c:pt idx="305">
                  <c:v>0.518952131709677</c:v>
                </c:pt>
                <c:pt idx="306">
                  <c:v>0.437844895774648</c:v>
                </c:pt>
                <c:pt idx="307">
                  <c:v>0.0</c:v>
                </c:pt>
                <c:pt idx="308">
                  <c:v>1.022972169652651</c:v>
                </c:pt>
                <c:pt idx="309">
                  <c:v>0.0</c:v>
                </c:pt>
                <c:pt idx="310">
                  <c:v>0.653507476554745</c:v>
                </c:pt>
                <c:pt idx="311">
                  <c:v>0.519318586357309</c:v>
                </c:pt>
                <c:pt idx="312">
                  <c:v>0.531981548366197</c:v>
                </c:pt>
                <c:pt idx="313">
                  <c:v>0.69999567921478</c:v>
                </c:pt>
                <c:pt idx="314">
                  <c:v>0.708909345608108</c:v>
                </c:pt>
                <c:pt idx="315">
                  <c:v>1.069386762070397</c:v>
                </c:pt>
                <c:pt idx="316">
                  <c:v>1.374655810057804</c:v>
                </c:pt>
                <c:pt idx="317">
                  <c:v>1.40057192356635</c:v>
                </c:pt>
                <c:pt idx="318">
                  <c:v>1.182643911827788</c:v>
                </c:pt>
                <c:pt idx="319">
                  <c:v>0.818994944681293</c:v>
                </c:pt>
                <c:pt idx="320">
                  <c:v>0.83425046789619</c:v>
                </c:pt>
                <c:pt idx="321">
                  <c:v>0.761761813794958</c:v>
                </c:pt>
                <c:pt idx="322">
                  <c:v>0.682179791636653</c:v>
                </c:pt>
                <c:pt idx="323">
                  <c:v>0.68260283013253</c:v>
                </c:pt>
                <c:pt idx="324">
                  <c:v>0.562716991954948</c:v>
                </c:pt>
                <c:pt idx="325">
                  <c:v>0.413849780138787</c:v>
                </c:pt>
                <c:pt idx="326">
                  <c:v>0.866210613338155</c:v>
                </c:pt>
                <c:pt idx="327">
                  <c:v>1.045917339813084</c:v>
                </c:pt>
                <c:pt idx="328">
                  <c:v>0.768749244762617</c:v>
                </c:pt>
                <c:pt idx="329">
                  <c:v>0.64327764040466</c:v>
                </c:pt>
                <c:pt idx="330">
                  <c:v>1.099940669558123</c:v>
                </c:pt>
                <c:pt idx="331">
                  <c:v>1.16172825633218</c:v>
                </c:pt>
                <c:pt idx="332">
                  <c:v>0.742129677453581</c:v>
                </c:pt>
                <c:pt idx="333">
                  <c:v>1.032913180668192</c:v>
                </c:pt>
                <c:pt idx="334">
                  <c:v>0.94525188573097</c:v>
                </c:pt>
                <c:pt idx="335">
                  <c:v>1.185520713559322</c:v>
                </c:pt>
                <c:pt idx="336">
                  <c:v>0.662643683052631</c:v>
                </c:pt>
                <c:pt idx="337">
                  <c:v>2.86466928327645</c:v>
                </c:pt>
                <c:pt idx="338">
                  <c:v>0.927169604984093</c:v>
                </c:pt>
                <c:pt idx="339">
                  <c:v>0.0</c:v>
                </c:pt>
                <c:pt idx="340">
                  <c:v>0.0</c:v>
                </c:pt>
                <c:pt idx="341">
                  <c:v>0.0</c:v>
                </c:pt>
                <c:pt idx="342">
                  <c:v>0.0</c:v>
                </c:pt>
                <c:pt idx="343">
                  <c:v>0.0</c:v>
                </c:pt>
                <c:pt idx="344">
                  <c:v>0.0</c:v>
                </c:pt>
                <c:pt idx="345">
                  <c:v>0.0</c:v>
                </c:pt>
                <c:pt idx="346">
                  <c:v>0.0</c:v>
                </c:pt>
                <c:pt idx="347">
                  <c:v>0.0</c:v>
                </c:pt>
                <c:pt idx="348">
                  <c:v>0.0</c:v>
                </c:pt>
                <c:pt idx="349">
                  <c:v>0.0</c:v>
                </c:pt>
                <c:pt idx="350">
                  <c:v>0.180796696865913</c:v>
                </c:pt>
                <c:pt idx="351">
                  <c:v>0.159306982718861</c:v>
                </c:pt>
                <c:pt idx="352">
                  <c:v>0.276546703570978</c:v>
                </c:pt>
                <c:pt idx="353">
                  <c:v>0.265967361563243</c:v>
                </c:pt>
                <c:pt idx="354">
                  <c:v>0.511486084826325</c:v>
                </c:pt>
                <c:pt idx="355">
                  <c:v>0.548102201346991</c:v>
                </c:pt>
                <c:pt idx="356">
                  <c:v>0.761106365614799</c:v>
                </c:pt>
                <c:pt idx="357">
                  <c:v>0.762769071873062</c:v>
                </c:pt>
                <c:pt idx="358">
                  <c:v>0.592197042401728</c:v>
                </c:pt>
                <c:pt idx="359">
                  <c:v>0.826689974958449</c:v>
                </c:pt>
                <c:pt idx="360">
                  <c:v>1.05077791925645</c:v>
                </c:pt>
                <c:pt idx="361">
                  <c:v>0.407630698331126</c:v>
                </c:pt>
                <c:pt idx="362">
                  <c:v>0.375715606624888</c:v>
                </c:pt>
                <c:pt idx="363">
                  <c:v>3.176510060152431</c:v>
                </c:pt>
                <c:pt idx="364">
                  <c:v>0.492031976151724</c:v>
                </c:pt>
                <c:pt idx="365">
                  <c:v>0.536119484670414</c:v>
                </c:pt>
                <c:pt idx="366">
                  <c:v>0.486578936347826</c:v>
                </c:pt>
                <c:pt idx="367">
                  <c:v>0.654888425383615</c:v>
                </c:pt>
                <c:pt idx="368">
                  <c:v>0.678031484490737</c:v>
                </c:pt>
                <c:pt idx="369">
                  <c:v>0.634325576939271</c:v>
                </c:pt>
                <c:pt idx="370">
                  <c:v>0.803458632880029</c:v>
                </c:pt>
                <c:pt idx="371">
                  <c:v>0.918436229398177</c:v>
                </c:pt>
                <c:pt idx="372">
                  <c:v>1.035399265197104</c:v>
                </c:pt>
                <c:pt idx="373">
                  <c:v>0.846839941606519</c:v>
                </c:pt>
                <c:pt idx="374">
                  <c:v>0.6527368309456</c:v>
                </c:pt>
                <c:pt idx="375">
                  <c:v>0.403443701968845</c:v>
                </c:pt>
                <c:pt idx="376">
                  <c:v>0.399320720577617</c:v>
                </c:pt>
                <c:pt idx="377">
                  <c:v>0.407470992171199</c:v>
                </c:pt>
                <c:pt idx="378">
                  <c:v>0.898135731245136</c:v>
                </c:pt>
                <c:pt idx="379">
                  <c:v>0.970250030446562</c:v>
                </c:pt>
                <c:pt idx="380">
                  <c:v>0.669301047798117</c:v>
                </c:pt>
                <c:pt idx="381">
                  <c:v>0.721089918556701</c:v>
                </c:pt>
                <c:pt idx="382">
                  <c:v>0.814242844171382</c:v>
                </c:pt>
                <c:pt idx="383">
                  <c:v>0.785661777098284</c:v>
                </c:pt>
                <c:pt idx="384">
                  <c:v>0.645487309817995</c:v>
                </c:pt>
                <c:pt idx="385">
                  <c:v>0.609696366973366</c:v>
                </c:pt>
                <c:pt idx="386">
                  <c:v>0.511588292237615</c:v>
                </c:pt>
                <c:pt idx="387">
                  <c:v>0.533129598368504</c:v>
                </c:pt>
                <c:pt idx="388">
                  <c:v>0.51345393573913</c:v>
                </c:pt>
                <c:pt idx="389">
                  <c:v>0.610509394011395</c:v>
                </c:pt>
                <c:pt idx="390">
                  <c:v>0.7694029431</c:v>
                </c:pt>
                <c:pt idx="391">
                  <c:v>0.650986892958336</c:v>
                </c:pt>
                <c:pt idx="392">
                  <c:v>0.602523468538385</c:v>
                </c:pt>
                <c:pt idx="393">
                  <c:v>0.440331877468912</c:v>
                </c:pt>
                <c:pt idx="394">
                  <c:v>0.475352154386995</c:v>
                </c:pt>
                <c:pt idx="395">
                  <c:v>0.834263297751802</c:v>
                </c:pt>
                <c:pt idx="396">
                  <c:v>0.753758890652495</c:v>
                </c:pt>
                <c:pt idx="397">
                  <c:v>0.641718093061496</c:v>
                </c:pt>
                <c:pt idx="398">
                  <c:v>1.100261024337793</c:v>
                </c:pt>
                <c:pt idx="399">
                  <c:v>1.320517694350642</c:v>
                </c:pt>
                <c:pt idx="400">
                  <c:v>1.68630230161545</c:v>
                </c:pt>
                <c:pt idx="401">
                  <c:v>0.859581276602483</c:v>
                </c:pt>
                <c:pt idx="402">
                  <c:v>1.174880371709406</c:v>
                </c:pt>
                <c:pt idx="403">
                  <c:v>0.991502036177191</c:v>
                </c:pt>
                <c:pt idx="404">
                  <c:v>1.251202979180125</c:v>
                </c:pt>
                <c:pt idx="405">
                  <c:v>0.871476843772249</c:v>
                </c:pt>
                <c:pt idx="406">
                  <c:v>0.841719706627118</c:v>
                </c:pt>
                <c:pt idx="407">
                  <c:v>1.414759076514456</c:v>
                </c:pt>
                <c:pt idx="408">
                  <c:v>1.346455150425</c:v>
                </c:pt>
                <c:pt idx="409">
                  <c:v>0.695758346219461</c:v>
                </c:pt>
                <c:pt idx="410">
                  <c:v>0.57002256661258</c:v>
                </c:pt>
                <c:pt idx="411">
                  <c:v>0.508503545747823</c:v>
                </c:pt>
                <c:pt idx="412">
                  <c:v>0.229609057349544</c:v>
                </c:pt>
                <c:pt idx="413">
                  <c:v>0.192953716137931</c:v>
                </c:pt>
                <c:pt idx="414">
                  <c:v>0.12118937946738</c:v>
                </c:pt>
                <c:pt idx="415">
                  <c:v>0.307212583341176</c:v>
                </c:pt>
                <c:pt idx="416">
                  <c:v>0.317234141177953</c:v>
                </c:pt>
                <c:pt idx="417">
                  <c:v>0.224063414862712</c:v>
                </c:pt>
                <c:pt idx="418">
                  <c:v>0.206021945094545</c:v>
                </c:pt>
                <c:pt idx="419">
                  <c:v>0.263641567915385</c:v>
                </c:pt>
                <c:pt idx="420">
                  <c:v>0.263669737759162</c:v>
                </c:pt>
                <c:pt idx="421">
                  <c:v>0.188413817429332</c:v>
                </c:pt>
                <c:pt idx="422">
                  <c:v>0.066969308393617</c:v>
                </c:pt>
                <c:pt idx="423">
                  <c:v>0.00353409964294737</c:v>
                </c:pt>
                <c:pt idx="424">
                  <c:v>0.2797828884</c:v>
                </c:pt>
                <c:pt idx="425">
                  <c:v>0.2098371663</c:v>
                </c:pt>
                <c:pt idx="426">
                  <c:v>0.24481002735</c:v>
                </c:pt>
                <c:pt idx="427">
                  <c:v>0.2797828884</c:v>
                </c:pt>
                <c:pt idx="428">
                  <c:v>0.31475574945</c:v>
                </c:pt>
                <c:pt idx="429">
                  <c:v>0.2098371663</c:v>
                </c:pt>
                <c:pt idx="430">
                  <c:v>0.0</c:v>
                </c:pt>
                <c:pt idx="431">
                  <c:v>0.31475574945</c:v>
                </c:pt>
                <c:pt idx="432">
                  <c:v>0.17486430525</c:v>
                </c:pt>
                <c:pt idx="433">
                  <c:v>0.17486430525</c:v>
                </c:pt>
                <c:pt idx="434">
                  <c:v>0.1398914442</c:v>
                </c:pt>
                <c:pt idx="435">
                  <c:v>0.1398914442</c:v>
                </c:pt>
                <c:pt idx="436">
                  <c:v>0.10491858315</c:v>
                </c:pt>
                <c:pt idx="437">
                  <c:v>0.0699457221</c:v>
                </c:pt>
                <c:pt idx="438">
                  <c:v>0.1398914442</c:v>
                </c:pt>
                <c:pt idx="439">
                  <c:v>0.17486430525</c:v>
                </c:pt>
                <c:pt idx="440">
                  <c:v>0.2098371663</c:v>
                </c:pt>
                <c:pt idx="441">
                  <c:v>0.2098371663</c:v>
                </c:pt>
                <c:pt idx="442">
                  <c:v>4.230528187102501</c:v>
                </c:pt>
              </c:numCache>
            </c:numRef>
          </c:val>
        </c:ser>
        <c:axId val="305896680"/>
        <c:axId val="305899896"/>
      </c:barChart>
      <c:catAx>
        <c:axId val="305896680"/>
        <c:scaling>
          <c:orientation val="minMax"/>
        </c:scaling>
        <c:axPos val="t"/>
        <c:numFmt formatCode="General" sourceLinked="1"/>
        <c:majorTickMark val="none"/>
        <c:tickLblPos val="nextTo"/>
        <c:txPr>
          <a:bodyPr/>
          <a:lstStyle/>
          <a:p>
            <a:pPr>
              <a:defRPr lang="fr-FR"/>
            </a:pPr>
            <a:endParaRPr lang="en-US"/>
          </a:p>
        </c:txPr>
        <c:crossAx val="305899896"/>
        <c:crosses val="autoZero"/>
        <c:auto val="1"/>
        <c:lblAlgn val="ctr"/>
        <c:lblOffset val="100"/>
      </c:catAx>
      <c:valAx>
        <c:axId val="305899896"/>
        <c:scaling>
          <c:orientation val="maxMin"/>
        </c:scaling>
        <c:axPos val="l"/>
        <c:majorGridlines/>
        <c:numFmt formatCode="0.00" sourceLinked="1"/>
        <c:majorTickMark val="none"/>
        <c:tickLblPos val="nextTo"/>
        <c:txPr>
          <a:bodyPr/>
          <a:lstStyle/>
          <a:p>
            <a:pPr>
              <a:defRPr lang="fr-FR"/>
            </a:pPr>
            <a:endParaRPr lang="en-US"/>
          </a:p>
        </c:txPr>
        <c:crossAx val="305896680"/>
        <c:crosses val="autoZero"/>
        <c:crossBetween val="between"/>
      </c:valAx>
    </c:plotArea>
    <c:legend>
      <c:legendPos val="r"/>
      <c:layout>
        <c:manualLayout>
          <c:xMode val="edge"/>
          <c:yMode val="edge"/>
          <c:x val="0.145685943209674"/>
          <c:y val="0.469095135213917"/>
          <c:w val="0.281862571727846"/>
          <c:h val="0.0483687934897489"/>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4.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380529214034004"/>
          <c:y val="0.0296973983341891"/>
          <c:w val="0.952316672490242"/>
          <c:h val="0.940605203331625"/>
        </c:manualLayout>
      </c:layout>
      <c:barChart>
        <c:barDir val="col"/>
        <c:grouping val="clustered"/>
        <c:ser>
          <c:idx val="0"/>
          <c:order val="0"/>
          <c:tx>
            <c:v>Dividend in tons of wheat</c:v>
          </c:tx>
          <c:cat>
            <c:numRef>
              <c:f>data!$A$4:$A$577</c:f>
              <c:numCache>
                <c:formatCode>General</c:formatCode>
                <c:ptCount val="574"/>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numCache>
            </c:numRef>
          </c:cat>
          <c:val>
            <c:numRef>
              <c:f>data!$U$4:$U$577</c:f>
              <c:numCache>
                <c:formatCode>0.00</c:formatCode>
                <c:ptCount val="574"/>
                <c:pt idx="67">
                  <c:v>0.870250025198413</c:v>
                </c:pt>
                <c:pt idx="68">
                  <c:v>0.784713807374593</c:v>
                </c:pt>
                <c:pt idx="69">
                  <c:v>-0.624699996825396</c:v>
                </c:pt>
                <c:pt idx="70">
                  <c:v>0.0</c:v>
                </c:pt>
                <c:pt idx="71">
                  <c:v>0.0</c:v>
                </c:pt>
                <c:pt idx="72">
                  <c:v>1.036972388095238</c:v>
                </c:pt>
                <c:pt idx="73">
                  <c:v>0.0</c:v>
                </c:pt>
                <c:pt idx="74">
                  <c:v>0.203781818181818</c:v>
                </c:pt>
                <c:pt idx="75">
                  <c:v>-0.13989135</c:v>
                </c:pt>
                <c:pt idx="76">
                  <c:v>0.0</c:v>
                </c:pt>
                <c:pt idx="77">
                  <c:v>0.0</c:v>
                </c:pt>
                <c:pt idx="78">
                  <c:v>0.0</c:v>
                </c:pt>
                <c:pt idx="79">
                  <c:v>0.0</c:v>
                </c:pt>
                <c:pt idx="80">
                  <c:v>0.0</c:v>
                </c:pt>
                <c:pt idx="81">
                  <c:v>0.0</c:v>
                </c:pt>
                <c:pt idx="82">
                  <c:v>0.0</c:v>
                </c:pt>
                <c:pt idx="83">
                  <c:v>0.0</c:v>
                </c:pt>
                <c:pt idx="84">
                  <c:v>0.0</c:v>
                </c:pt>
                <c:pt idx="85">
                  <c:v>0.0</c:v>
                </c:pt>
                <c:pt idx="86">
                  <c:v>0.0</c:v>
                </c:pt>
                <c:pt idx="87">
                  <c:v>0.0</c:v>
                </c:pt>
                <c:pt idx="88">
                  <c:v>0.0</c:v>
                </c:pt>
                <c:pt idx="89">
                  <c:v>0.0</c:v>
                </c:pt>
                <c:pt idx="90">
                  <c:v>0.883064146875</c:v>
                </c:pt>
                <c:pt idx="91">
                  <c:v>0.909293775</c:v>
                </c:pt>
                <c:pt idx="92">
                  <c:v>0.0</c:v>
                </c:pt>
                <c:pt idx="93">
                  <c:v>0.0</c:v>
                </c:pt>
                <c:pt idx="94">
                  <c:v>0.0</c:v>
                </c:pt>
                <c:pt idx="95">
                  <c:v>1.489583819444444</c:v>
                </c:pt>
                <c:pt idx="96">
                  <c:v>0.0</c:v>
                </c:pt>
                <c:pt idx="97">
                  <c:v>1.428410853416176</c:v>
                </c:pt>
                <c:pt idx="98">
                  <c:v>2.04840707803974</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7">
                  <c:v>0.0</c:v>
                </c:pt>
                <c:pt idx="128">
                  <c:v>1.849899263389242</c:v>
                </c:pt>
                <c:pt idx="129">
                  <c:v>2.222587062798282</c:v>
                </c:pt>
                <c:pt idx="130">
                  <c:v>2.042580247321428</c:v>
                </c:pt>
                <c:pt idx="131">
                  <c:v>2.865853635666982</c:v>
                </c:pt>
                <c:pt idx="132">
                  <c:v>3.029903268129042</c:v>
                </c:pt>
                <c:pt idx="133">
                  <c:v>0.0</c:v>
                </c:pt>
                <c:pt idx="134">
                  <c:v>0.0</c:v>
                </c:pt>
                <c:pt idx="135">
                  <c:v>0.0</c:v>
                </c:pt>
                <c:pt idx="136">
                  <c:v>0.0</c:v>
                </c:pt>
                <c:pt idx="137">
                  <c:v>0.0</c:v>
                </c:pt>
                <c:pt idx="138">
                  <c:v>3.532026957726142</c:v>
                </c:pt>
                <c:pt idx="139">
                  <c:v>0.0</c:v>
                </c:pt>
                <c:pt idx="140">
                  <c:v>0.0</c:v>
                </c:pt>
                <c:pt idx="141">
                  <c:v>2.834080666277595</c:v>
                </c:pt>
                <c:pt idx="142">
                  <c:v>-0.724528601541096</c:v>
                </c:pt>
                <c:pt idx="143">
                  <c:v>0.0</c:v>
                </c:pt>
                <c:pt idx="144">
                  <c:v>3.253903137375921</c:v>
                </c:pt>
                <c:pt idx="145">
                  <c:v>3.303225715656564</c:v>
                </c:pt>
                <c:pt idx="146">
                  <c:v>3.762790074178612</c:v>
                </c:pt>
                <c:pt idx="147">
                  <c:v>3.466192853249052</c:v>
                </c:pt>
                <c:pt idx="148">
                  <c:v>3.791915252513966</c:v>
                </c:pt>
                <c:pt idx="149">
                  <c:v>2.41521817948718</c:v>
                </c:pt>
                <c:pt idx="150">
                  <c:v>0.0</c:v>
                </c:pt>
                <c:pt idx="151">
                  <c:v>0.0</c:v>
                </c:pt>
                <c:pt idx="152">
                  <c:v>0.0</c:v>
                </c:pt>
                <c:pt idx="153">
                  <c:v>0.0</c:v>
                </c:pt>
                <c:pt idx="154">
                  <c:v>3.698097520261763</c:v>
                </c:pt>
                <c:pt idx="155">
                  <c:v>0.0</c:v>
                </c:pt>
                <c:pt idx="156">
                  <c:v>4.1967405</c:v>
                </c:pt>
                <c:pt idx="157">
                  <c:v>3.427338075000001</c:v>
                </c:pt>
                <c:pt idx="158">
                  <c:v>4.12381234349277</c:v>
                </c:pt>
                <c:pt idx="159">
                  <c:v>3.419783046789579</c:v>
                </c:pt>
                <c:pt idx="160">
                  <c:v>3.65728651860699</c:v>
                </c:pt>
                <c:pt idx="161">
                  <c:v>3.740201770623075</c:v>
                </c:pt>
                <c:pt idx="162">
                  <c:v>2.852929834119279</c:v>
                </c:pt>
                <c:pt idx="163">
                  <c:v>3.715358488329765</c:v>
                </c:pt>
                <c:pt idx="164">
                  <c:v>3.643602640242936</c:v>
                </c:pt>
                <c:pt idx="165">
                  <c:v>3.227621800058733</c:v>
                </c:pt>
                <c:pt idx="166">
                  <c:v>-0.439416630786113</c:v>
                </c:pt>
                <c:pt idx="167">
                  <c:v>-0.0543118225775199</c:v>
                </c:pt>
                <c:pt idx="168">
                  <c:v>3.027989065089482</c:v>
                </c:pt>
                <c:pt idx="169">
                  <c:v>2.031936964806424</c:v>
                </c:pt>
                <c:pt idx="170">
                  <c:v>-0.128369240307462</c:v>
                </c:pt>
                <c:pt idx="171">
                  <c:v>2.088727672285351</c:v>
                </c:pt>
                <c:pt idx="172">
                  <c:v>2.520950389049814</c:v>
                </c:pt>
                <c:pt idx="173">
                  <c:v>3.590655863378204</c:v>
                </c:pt>
                <c:pt idx="174">
                  <c:v>2.622736872378386</c:v>
                </c:pt>
                <c:pt idx="175">
                  <c:v>2.064097351966874</c:v>
                </c:pt>
                <c:pt idx="176">
                  <c:v>3.040998519325772</c:v>
                </c:pt>
                <c:pt idx="177">
                  <c:v>2.818182185593833</c:v>
                </c:pt>
                <c:pt idx="178">
                  <c:v>2.798155962610229</c:v>
                </c:pt>
                <c:pt idx="179">
                  <c:v>2.348199524075924</c:v>
                </c:pt>
                <c:pt idx="180">
                  <c:v>2.732705705257045</c:v>
                </c:pt>
                <c:pt idx="181">
                  <c:v>3.063752824147801</c:v>
                </c:pt>
                <c:pt idx="182">
                  <c:v>4.301244613428</c:v>
                </c:pt>
                <c:pt idx="183">
                  <c:v>1.969258073427403</c:v>
                </c:pt>
                <c:pt idx="184">
                  <c:v>3.21008027745834</c:v>
                </c:pt>
                <c:pt idx="185">
                  <c:v>1.972090217713993</c:v>
                </c:pt>
                <c:pt idx="186">
                  <c:v>2.056691254460865</c:v>
                </c:pt>
                <c:pt idx="187">
                  <c:v>2.943140495348837</c:v>
                </c:pt>
                <c:pt idx="188">
                  <c:v>3.391489986793521</c:v>
                </c:pt>
                <c:pt idx="189">
                  <c:v>2.790084844206238</c:v>
                </c:pt>
                <c:pt idx="190">
                  <c:v>2.223206544054221</c:v>
                </c:pt>
                <c:pt idx="191">
                  <c:v>2.514031624099589</c:v>
                </c:pt>
                <c:pt idx="192">
                  <c:v>3.085891761741098</c:v>
                </c:pt>
                <c:pt idx="193">
                  <c:v>3.392937057375581</c:v>
                </c:pt>
                <c:pt idx="194">
                  <c:v>2.967179429288703</c:v>
                </c:pt>
                <c:pt idx="195">
                  <c:v>2.429210115510642</c:v>
                </c:pt>
                <c:pt idx="196">
                  <c:v>2.090501251042852</c:v>
                </c:pt>
                <c:pt idx="197">
                  <c:v>1.638505328408926</c:v>
                </c:pt>
                <c:pt idx="198">
                  <c:v>2.493335358409321</c:v>
                </c:pt>
                <c:pt idx="199">
                  <c:v>3.142931454678571</c:v>
                </c:pt>
                <c:pt idx="200">
                  <c:v>3.482927870735253</c:v>
                </c:pt>
                <c:pt idx="201">
                  <c:v>2.832493770259555</c:v>
                </c:pt>
                <c:pt idx="202">
                  <c:v>2.688143884647783</c:v>
                </c:pt>
                <c:pt idx="203">
                  <c:v>2.947737224515288</c:v>
                </c:pt>
                <c:pt idx="204">
                  <c:v>2.772457539844853</c:v>
                </c:pt>
                <c:pt idx="205">
                  <c:v>2.380095309456324</c:v>
                </c:pt>
                <c:pt idx="206">
                  <c:v>3.079534734859795</c:v>
                </c:pt>
                <c:pt idx="207">
                  <c:v>2.468708076528276</c:v>
                </c:pt>
                <c:pt idx="208">
                  <c:v>2.188707907116549</c:v>
                </c:pt>
                <c:pt idx="209">
                  <c:v>2.43841577496033</c:v>
                </c:pt>
                <c:pt idx="210">
                  <c:v>2.303010139869479</c:v>
                </c:pt>
                <c:pt idx="211">
                  <c:v>2.15450484999774</c:v>
                </c:pt>
                <c:pt idx="212">
                  <c:v>2.297472004596126</c:v>
                </c:pt>
                <c:pt idx="213">
                  <c:v>2.203010276615243</c:v>
                </c:pt>
                <c:pt idx="214">
                  <c:v>2.627616349869105</c:v>
                </c:pt>
                <c:pt idx="215">
                  <c:v>2.56847428532932</c:v>
                </c:pt>
                <c:pt idx="216">
                  <c:v>2.05043931536802</c:v>
                </c:pt>
                <c:pt idx="217">
                  <c:v>1.821225502317937</c:v>
                </c:pt>
                <c:pt idx="218">
                  <c:v>1.83920523445525</c:v>
                </c:pt>
                <c:pt idx="219">
                  <c:v>2.03694277480161</c:v>
                </c:pt>
                <c:pt idx="220">
                  <c:v>2.38305928191311</c:v>
                </c:pt>
                <c:pt idx="221">
                  <c:v>1.96957550495872</c:v>
                </c:pt>
                <c:pt idx="222">
                  <c:v>1.128943216854991</c:v>
                </c:pt>
                <c:pt idx="223">
                  <c:v>0.817778577247006</c:v>
                </c:pt>
                <c:pt idx="224">
                  <c:v>-0.165850681268041</c:v>
                </c:pt>
                <c:pt idx="225">
                  <c:v>-3.511916736401674</c:v>
                </c:pt>
                <c:pt idx="226">
                  <c:v>-0.282123079845725</c:v>
                </c:pt>
                <c:pt idx="227">
                  <c:v>1.336923157165502</c:v>
                </c:pt>
                <c:pt idx="228">
                  <c:v>0.847280654304124</c:v>
                </c:pt>
                <c:pt idx="229">
                  <c:v>1.285426349850993</c:v>
                </c:pt>
                <c:pt idx="230">
                  <c:v>1.025066616982759</c:v>
                </c:pt>
                <c:pt idx="231">
                  <c:v>1.702549114296025</c:v>
                </c:pt>
                <c:pt idx="232">
                  <c:v>1.522428499487619</c:v>
                </c:pt>
                <c:pt idx="233">
                  <c:v>1.7486430525</c:v>
                </c:pt>
                <c:pt idx="234">
                  <c:v>2.27323596825</c:v>
                </c:pt>
                <c:pt idx="235">
                  <c:v>1.427668419536328</c:v>
                </c:pt>
                <c:pt idx="236">
                  <c:v>1.679569834209979</c:v>
                </c:pt>
                <c:pt idx="237">
                  <c:v>1.351454052143493</c:v>
                </c:pt>
                <c:pt idx="238">
                  <c:v>1.368503258478261</c:v>
                </c:pt>
                <c:pt idx="239">
                  <c:v>1.481589101435006</c:v>
                </c:pt>
                <c:pt idx="240">
                  <c:v>1.727522907604839</c:v>
                </c:pt>
                <c:pt idx="241">
                  <c:v>-5.969016690020272</c:v>
                </c:pt>
                <c:pt idx="242">
                  <c:v>2.142871181540323</c:v>
                </c:pt>
                <c:pt idx="243">
                  <c:v>-0.137771876863636</c:v>
                </c:pt>
                <c:pt idx="244">
                  <c:v>1.124127676607143</c:v>
                </c:pt>
                <c:pt idx="245">
                  <c:v>1.512320162978034</c:v>
                </c:pt>
                <c:pt idx="246">
                  <c:v>1.458006517567241</c:v>
                </c:pt>
                <c:pt idx="247">
                  <c:v>1.638253180956926</c:v>
                </c:pt>
                <c:pt idx="248">
                  <c:v>2.038376378353557</c:v>
                </c:pt>
                <c:pt idx="249">
                  <c:v>1.995800609806064</c:v>
                </c:pt>
                <c:pt idx="250">
                  <c:v>2.279532228013502</c:v>
                </c:pt>
                <c:pt idx="251">
                  <c:v>1.960511837284232</c:v>
                </c:pt>
                <c:pt idx="252">
                  <c:v>1.865219256</c:v>
                </c:pt>
                <c:pt idx="253">
                  <c:v>1.557881992227273</c:v>
                </c:pt>
                <c:pt idx="254">
                  <c:v>1.165252968609171</c:v>
                </c:pt>
                <c:pt idx="255">
                  <c:v>2.015181330958545</c:v>
                </c:pt>
                <c:pt idx="256">
                  <c:v>2.602525893720779</c:v>
                </c:pt>
                <c:pt idx="257">
                  <c:v>1.275526178097023</c:v>
                </c:pt>
                <c:pt idx="258">
                  <c:v>1.93053707856407</c:v>
                </c:pt>
                <c:pt idx="259">
                  <c:v>1.547236201533319</c:v>
                </c:pt>
                <c:pt idx="260">
                  <c:v>1.286737340518868</c:v>
                </c:pt>
                <c:pt idx="261">
                  <c:v>1.507613874993243</c:v>
                </c:pt>
                <c:pt idx="262">
                  <c:v>1.367580375741329</c:v>
                </c:pt>
                <c:pt idx="263">
                  <c:v>0.808430628619565</c:v>
                </c:pt>
                <c:pt idx="264">
                  <c:v>0.128977927276596</c:v>
                </c:pt>
                <c:pt idx="265">
                  <c:v>0.0</c:v>
                </c:pt>
                <c:pt idx="266">
                  <c:v>-2.645707666303986</c:v>
                </c:pt>
                <c:pt idx="267">
                  <c:v>1.836075205125</c:v>
                </c:pt>
                <c:pt idx="268">
                  <c:v>1.685962951694564</c:v>
                </c:pt>
                <c:pt idx="269">
                  <c:v>3.236663764933138</c:v>
                </c:pt>
                <c:pt idx="270">
                  <c:v>3.14441621955539</c:v>
                </c:pt>
                <c:pt idx="271">
                  <c:v>4.175543939308865</c:v>
                </c:pt>
                <c:pt idx="272">
                  <c:v>3.349291982598519</c:v>
                </c:pt>
                <c:pt idx="273">
                  <c:v>2.19074413436728</c:v>
                </c:pt>
                <c:pt idx="274">
                  <c:v>2.4481002735</c:v>
                </c:pt>
                <c:pt idx="275">
                  <c:v>1.912404862178571</c:v>
                </c:pt>
                <c:pt idx="276">
                  <c:v>1.799671070402135</c:v>
                </c:pt>
                <c:pt idx="277">
                  <c:v>1.953961253608146</c:v>
                </c:pt>
                <c:pt idx="278">
                  <c:v>2.603666301206747</c:v>
                </c:pt>
                <c:pt idx="279">
                  <c:v>2.202779160497912</c:v>
                </c:pt>
                <c:pt idx="280">
                  <c:v>1.914907473885246</c:v>
                </c:pt>
                <c:pt idx="281">
                  <c:v>1.421169899031818</c:v>
                </c:pt>
                <c:pt idx="282">
                  <c:v>1.867675740361429</c:v>
                </c:pt>
                <c:pt idx="283">
                  <c:v>0.750437028646789</c:v>
                </c:pt>
                <c:pt idx="284">
                  <c:v>0.915725165276448</c:v>
                </c:pt>
                <c:pt idx="285">
                  <c:v>1.19974164588565</c:v>
                </c:pt>
                <c:pt idx="286">
                  <c:v>1.131701732985116</c:v>
                </c:pt>
                <c:pt idx="287">
                  <c:v>1.700340286497333</c:v>
                </c:pt>
                <c:pt idx="288">
                  <c:v>1.292965130251542</c:v>
                </c:pt>
                <c:pt idx="289">
                  <c:v>1.238070437393653</c:v>
                </c:pt>
                <c:pt idx="290">
                  <c:v>1.506933965853788</c:v>
                </c:pt>
                <c:pt idx="291">
                  <c:v>1.217165715283464</c:v>
                </c:pt>
                <c:pt idx="292">
                  <c:v>1.64721573602969</c:v>
                </c:pt>
                <c:pt idx="293">
                  <c:v>1.525437420542662</c:v>
                </c:pt>
                <c:pt idx="294">
                  <c:v>1.334169539904401</c:v>
                </c:pt>
                <c:pt idx="295">
                  <c:v>0.915148875052863</c:v>
                </c:pt>
                <c:pt idx="296">
                  <c:v>1.194225883610413</c:v>
                </c:pt>
                <c:pt idx="297">
                  <c:v>2.722929164719224</c:v>
                </c:pt>
                <c:pt idx="298">
                  <c:v>2.292896747687351</c:v>
                </c:pt>
                <c:pt idx="299">
                  <c:v>0.60225087673392</c:v>
                </c:pt>
                <c:pt idx="300">
                  <c:v>1.242621112243841</c:v>
                </c:pt>
                <c:pt idx="301">
                  <c:v>1.271258681969008</c:v>
                </c:pt>
                <c:pt idx="302">
                  <c:v>1.254628502170681</c:v>
                </c:pt>
                <c:pt idx="303">
                  <c:v>1.440058984411765</c:v>
                </c:pt>
                <c:pt idx="304">
                  <c:v>1.643303109578313</c:v>
                </c:pt>
                <c:pt idx="305">
                  <c:v>1.579419531290323</c:v>
                </c:pt>
                <c:pt idx="306">
                  <c:v>1.310798156725352</c:v>
                </c:pt>
                <c:pt idx="307">
                  <c:v>1.0491858315</c:v>
                </c:pt>
                <c:pt idx="308">
                  <c:v>0.725670882847349</c:v>
                </c:pt>
                <c:pt idx="309">
                  <c:v>1.92350735775</c:v>
                </c:pt>
                <c:pt idx="310">
                  <c:v>0.745406965445255</c:v>
                </c:pt>
                <c:pt idx="311">
                  <c:v>0.879595855642692</c:v>
                </c:pt>
                <c:pt idx="312">
                  <c:v>1.041797198883803</c:v>
                </c:pt>
                <c:pt idx="313">
                  <c:v>1.04864737328522</c:v>
                </c:pt>
                <c:pt idx="314">
                  <c:v>1.039733706891892</c:v>
                </c:pt>
                <c:pt idx="315">
                  <c:v>0.854120595679603</c:v>
                </c:pt>
                <c:pt idx="316">
                  <c:v>1.073444463442197</c:v>
                </c:pt>
                <c:pt idx="317">
                  <c:v>0.872664044683649</c:v>
                </c:pt>
                <c:pt idx="318">
                  <c:v>0.915727751172211</c:v>
                </c:pt>
                <c:pt idx="319">
                  <c:v>1.454241023568707</c:v>
                </c:pt>
                <c:pt idx="320">
                  <c:v>1.26412119510381</c:v>
                </c:pt>
                <c:pt idx="321">
                  <c:v>1.336609849205042</c:v>
                </c:pt>
                <c:pt idx="322">
                  <c:v>1.416191871363347</c:v>
                </c:pt>
                <c:pt idx="323">
                  <c:v>0.89117591711747</c:v>
                </c:pt>
                <c:pt idx="324">
                  <c:v>1.185926060545052</c:v>
                </c:pt>
                <c:pt idx="325">
                  <c:v>1.159928967111212</c:v>
                </c:pt>
                <c:pt idx="326">
                  <c:v>1.407025354911845</c:v>
                </c:pt>
                <c:pt idx="327">
                  <c:v>1.751911544186916</c:v>
                </c:pt>
                <c:pt idx="328">
                  <c:v>1.679351028737383</c:v>
                </c:pt>
                <c:pt idx="329">
                  <c:v>1.10536541209534</c:v>
                </c:pt>
                <c:pt idx="330">
                  <c:v>0.823566688191877</c:v>
                </c:pt>
                <c:pt idx="331">
                  <c:v>0.93664340666782</c:v>
                </c:pt>
                <c:pt idx="332">
                  <c:v>1.00651337504642</c:v>
                </c:pt>
                <c:pt idx="333">
                  <c:v>0.890594177081808</c:v>
                </c:pt>
                <c:pt idx="334">
                  <c:v>0.62852686151903</c:v>
                </c:pt>
                <c:pt idx="335">
                  <c:v>0.563122338940678</c:v>
                </c:pt>
                <c:pt idx="336">
                  <c:v>0.911135064197368</c:v>
                </c:pt>
                <c:pt idx="337">
                  <c:v>-2.86466928327645</c:v>
                </c:pt>
                <c:pt idx="338">
                  <c:v>-0.927169604984093</c:v>
                </c:pt>
                <c:pt idx="339">
                  <c:v>0.0</c:v>
                </c:pt>
                <c:pt idx="340">
                  <c:v>0.0</c:v>
                </c:pt>
                <c:pt idx="341">
                  <c:v>0.0</c:v>
                </c:pt>
                <c:pt idx="342">
                  <c:v>0.0</c:v>
                </c:pt>
                <c:pt idx="343">
                  <c:v>0.0</c:v>
                </c:pt>
                <c:pt idx="344">
                  <c:v>0.0</c:v>
                </c:pt>
                <c:pt idx="345">
                  <c:v>0.0</c:v>
                </c:pt>
                <c:pt idx="346">
                  <c:v>0.0</c:v>
                </c:pt>
                <c:pt idx="347">
                  <c:v>0.0</c:v>
                </c:pt>
                <c:pt idx="348">
                  <c:v>1.22405013675</c:v>
                </c:pt>
                <c:pt idx="349">
                  <c:v>0.524625</c:v>
                </c:pt>
                <c:pt idx="350">
                  <c:v>1.218117745134087</c:v>
                </c:pt>
                <c:pt idx="351">
                  <c:v>1.23960745928114</c:v>
                </c:pt>
                <c:pt idx="352">
                  <c:v>1.122367738429022</c:v>
                </c:pt>
                <c:pt idx="353">
                  <c:v>1.307811385686757</c:v>
                </c:pt>
                <c:pt idx="354">
                  <c:v>0.887428357173675</c:v>
                </c:pt>
                <c:pt idx="355">
                  <c:v>0.501083630153009</c:v>
                </c:pt>
                <c:pt idx="356">
                  <c:v>-0.761106365614799</c:v>
                </c:pt>
                <c:pt idx="357">
                  <c:v>0.461281064876938</c:v>
                </c:pt>
                <c:pt idx="358">
                  <c:v>0.631853094348272</c:v>
                </c:pt>
                <c:pt idx="359">
                  <c:v>0.572224467041551</c:v>
                </c:pt>
                <c:pt idx="360">
                  <c:v>0.523000827993551</c:v>
                </c:pt>
                <c:pt idx="361">
                  <c:v>1.515876659418875</c:v>
                </c:pt>
                <c:pt idx="362">
                  <c:v>0.673470224875112</c:v>
                </c:pt>
                <c:pt idx="363">
                  <c:v>-2.477052839152431</c:v>
                </c:pt>
                <c:pt idx="364">
                  <c:v>0.207425244848276</c:v>
                </c:pt>
                <c:pt idx="365">
                  <c:v>0.338202041579586</c:v>
                </c:pt>
                <c:pt idx="366">
                  <c:v>0.737471200402174</c:v>
                </c:pt>
                <c:pt idx="367">
                  <c:v>0.918890321866385</c:v>
                </c:pt>
                <c:pt idx="368">
                  <c:v>0.895747262759262</c:v>
                </c:pt>
                <c:pt idx="369">
                  <c:v>1.114317475560729</c:v>
                </c:pt>
                <c:pt idx="370">
                  <c:v>1.120048724869972</c:v>
                </c:pt>
                <c:pt idx="371">
                  <c:v>1.704528349351824</c:v>
                </c:pt>
                <c:pt idx="372">
                  <c:v>1.412701008302896</c:v>
                </c:pt>
                <c:pt idx="373">
                  <c:v>1.426396026643481</c:v>
                </c:pt>
                <c:pt idx="374">
                  <c:v>1.2707705268044</c:v>
                </c:pt>
                <c:pt idx="375">
                  <c:v>1.520063655781155</c:v>
                </c:pt>
                <c:pt idx="376">
                  <c:v>1.349322331922383</c:v>
                </c:pt>
                <c:pt idx="377">
                  <c:v>0.816579144578801</c:v>
                </c:pt>
                <c:pt idx="378">
                  <c:v>1.025371626504864</c:v>
                </c:pt>
                <c:pt idx="379">
                  <c:v>0.953257327303438</c:v>
                </c:pt>
                <c:pt idx="380">
                  <c:v>1.429070615201883</c:v>
                </c:pt>
                <c:pt idx="381">
                  <c:v>1.027553133943299</c:v>
                </c:pt>
                <c:pt idx="382">
                  <c:v>0.934400208328617</c:v>
                </c:pt>
                <c:pt idx="383">
                  <c:v>0.962981275401716</c:v>
                </c:pt>
                <c:pt idx="384">
                  <c:v>1.103155742682004</c:v>
                </c:pt>
                <c:pt idx="385">
                  <c:v>1.138946685526634</c:v>
                </c:pt>
                <c:pt idx="386">
                  <c:v>1.062190455012385</c:v>
                </c:pt>
                <c:pt idx="387">
                  <c:v>1.390377759381496</c:v>
                </c:pt>
                <c:pt idx="388">
                  <c:v>1.41005342201087</c:v>
                </c:pt>
                <c:pt idx="389">
                  <c:v>1.138133658488604</c:v>
                </c:pt>
                <c:pt idx="390">
                  <c:v>1.15410441465</c:v>
                </c:pt>
                <c:pt idx="391">
                  <c:v>1.272520464791664</c:v>
                </c:pt>
                <c:pt idx="392">
                  <c:v>1.495848194461615</c:v>
                </c:pt>
                <c:pt idx="393">
                  <c:v>1.133446869781088</c:v>
                </c:pt>
                <c:pt idx="394">
                  <c:v>1.623019508613004</c:v>
                </c:pt>
                <c:pt idx="395">
                  <c:v>1.089244059998198</c:v>
                </c:pt>
                <c:pt idx="396">
                  <c:v>1.169748467097505</c:v>
                </c:pt>
                <c:pt idx="397">
                  <c:v>1.456653569938504</c:v>
                </c:pt>
                <c:pt idx="398">
                  <c:v>1.872432164912207</c:v>
                </c:pt>
                <c:pt idx="399">
                  <c:v>1.827039800149357</c:v>
                </c:pt>
                <c:pt idx="400">
                  <c:v>0.23720505613455</c:v>
                </c:pt>
                <c:pt idx="401">
                  <c:v>1.413654691647517</c:v>
                </c:pt>
                <c:pt idx="402">
                  <c:v>1.098355596540594</c:v>
                </c:pt>
                <c:pt idx="403">
                  <c:v>1.106869626822809</c:v>
                </c:pt>
                <c:pt idx="404">
                  <c:v>1.196897294319876</c:v>
                </c:pt>
                <c:pt idx="405">
                  <c:v>1.576623429727751</c:v>
                </c:pt>
                <c:pt idx="406">
                  <c:v>1.431516261622881</c:v>
                </c:pt>
                <c:pt idx="407">
                  <c:v>0.858476891735544</c:v>
                </c:pt>
                <c:pt idx="408">
                  <c:v>0.577052207325</c:v>
                </c:pt>
                <c:pt idx="409">
                  <c:v>1.227749011530539</c:v>
                </c:pt>
                <c:pt idx="410">
                  <c:v>1.00375618063742</c:v>
                </c:pt>
                <c:pt idx="411">
                  <c:v>0.890410896252177</c:v>
                </c:pt>
                <c:pt idx="412">
                  <c:v>0.819576774150456</c:v>
                </c:pt>
                <c:pt idx="413">
                  <c:v>0.506503504862069</c:v>
                </c:pt>
                <c:pt idx="414">
                  <c:v>0.40340353628262</c:v>
                </c:pt>
                <c:pt idx="415">
                  <c:v>0.916837553408824</c:v>
                </c:pt>
                <c:pt idx="416">
                  <c:v>1.081680300822047</c:v>
                </c:pt>
                <c:pt idx="417">
                  <c:v>0.999986721887288</c:v>
                </c:pt>
                <c:pt idx="418">
                  <c:v>0.843163886405454</c:v>
                </c:pt>
                <c:pt idx="419">
                  <c:v>0.960408568834615</c:v>
                </c:pt>
                <c:pt idx="420">
                  <c:v>1.484973314740838</c:v>
                </c:pt>
                <c:pt idx="421">
                  <c:v>1.560229235070668</c:v>
                </c:pt>
                <c:pt idx="422">
                  <c:v>0.282759302106383</c:v>
                </c:pt>
                <c:pt idx="423">
                  <c:v>1.045651731857052</c:v>
                </c:pt>
                <c:pt idx="424">
                  <c:v>1.1191315536</c:v>
                </c:pt>
                <c:pt idx="425">
                  <c:v>0.8393486652</c:v>
                </c:pt>
                <c:pt idx="426">
                  <c:v>0.9792401094</c:v>
                </c:pt>
                <c:pt idx="427">
                  <c:v>1.1191315536</c:v>
                </c:pt>
                <c:pt idx="428">
                  <c:v>1.2590229978</c:v>
                </c:pt>
                <c:pt idx="429">
                  <c:v>0.8393486652</c:v>
                </c:pt>
                <c:pt idx="431">
                  <c:v>1.2590229978</c:v>
                </c:pt>
                <c:pt idx="432">
                  <c:v>0.699457221</c:v>
                </c:pt>
                <c:pt idx="433">
                  <c:v>0.699457221</c:v>
                </c:pt>
                <c:pt idx="434">
                  <c:v>0.5595657768</c:v>
                </c:pt>
                <c:pt idx="435">
                  <c:v>0.5595657768</c:v>
                </c:pt>
                <c:pt idx="436">
                  <c:v>0.4196743326</c:v>
                </c:pt>
                <c:pt idx="437">
                  <c:v>0.2797828884</c:v>
                </c:pt>
                <c:pt idx="438">
                  <c:v>0.5595657768</c:v>
                </c:pt>
                <c:pt idx="439">
                  <c:v>0.699457221</c:v>
                </c:pt>
                <c:pt idx="440">
                  <c:v>0.8393486652</c:v>
                </c:pt>
                <c:pt idx="441">
                  <c:v>0.8393486652</c:v>
                </c:pt>
                <c:pt idx="442">
                  <c:v>-4.230528187102501</c:v>
                </c:pt>
                <c:pt idx="443">
                  <c:v>0.0</c:v>
                </c:pt>
                <c:pt idx="444">
                  <c:v>0.484955884480009</c:v>
                </c:pt>
                <c:pt idx="445">
                  <c:v>0.782197985892953</c:v>
                </c:pt>
                <c:pt idx="446">
                  <c:v>0.55168667178567</c:v>
                </c:pt>
                <c:pt idx="447">
                  <c:v>0.644069641807516</c:v>
                </c:pt>
                <c:pt idx="448">
                  <c:v>0.921919585559994</c:v>
                </c:pt>
                <c:pt idx="449">
                  <c:v>1.059042917800652</c:v>
                </c:pt>
                <c:pt idx="450">
                  <c:v>1.288675437810162</c:v>
                </c:pt>
                <c:pt idx="451">
                  <c:v>1.178861842145907</c:v>
                </c:pt>
                <c:pt idx="452">
                  <c:v>1.121630742102401</c:v>
                </c:pt>
                <c:pt idx="453">
                  <c:v>0.959070517236836</c:v>
                </c:pt>
                <c:pt idx="454">
                  <c:v>1.130845327677091</c:v>
                </c:pt>
                <c:pt idx="455">
                  <c:v>1.171922050666907</c:v>
                </c:pt>
                <c:pt idx="456">
                  <c:v>1.150038450177093</c:v>
                </c:pt>
                <c:pt idx="457">
                  <c:v>0.984847463653952</c:v>
                </c:pt>
                <c:pt idx="458">
                  <c:v>1.258220653446029</c:v>
                </c:pt>
                <c:pt idx="459">
                  <c:v>1.277691201730557</c:v>
                </c:pt>
                <c:pt idx="460">
                  <c:v>1.38231819772807</c:v>
                </c:pt>
                <c:pt idx="461">
                  <c:v>0.0</c:v>
                </c:pt>
                <c:pt idx="462">
                  <c:v>0.0</c:v>
                </c:pt>
                <c:pt idx="463">
                  <c:v>0.0</c:v>
                </c:pt>
                <c:pt idx="464">
                  <c:v>0.0</c:v>
                </c:pt>
                <c:pt idx="465">
                  <c:v>0.0</c:v>
                </c:pt>
                <c:pt idx="466">
                  <c:v>0.0</c:v>
                </c:pt>
                <c:pt idx="467">
                  <c:v>0.0</c:v>
                </c:pt>
                <c:pt idx="468">
                  <c:v>0.0</c:v>
                </c:pt>
                <c:pt idx="469">
                  <c:v>1.297990173703989</c:v>
                </c:pt>
                <c:pt idx="470">
                  <c:v>1.26308902946867</c:v>
                </c:pt>
                <c:pt idx="471">
                  <c:v>1.106057641661264</c:v>
                </c:pt>
                <c:pt idx="472">
                  <c:v>1.034835917072274</c:v>
                </c:pt>
                <c:pt idx="473">
                  <c:v>1.106222895298963</c:v>
                </c:pt>
                <c:pt idx="474">
                  <c:v>0.958904040840857</c:v>
                </c:pt>
                <c:pt idx="475">
                  <c:v>1.614996459556037</c:v>
                </c:pt>
                <c:pt idx="476">
                  <c:v>1.979701559041774</c:v>
                </c:pt>
                <c:pt idx="477">
                  <c:v>0.0</c:v>
                </c:pt>
                <c:pt idx="478">
                  <c:v>0.0</c:v>
                </c:pt>
                <c:pt idx="479">
                  <c:v>0.0</c:v>
                </c:pt>
                <c:pt idx="480">
                  <c:v>0.0</c:v>
                </c:pt>
                <c:pt idx="481">
                  <c:v>0.0</c:v>
                </c:pt>
                <c:pt idx="482">
                  <c:v>0.0</c:v>
                </c:pt>
                <c:pt idx="483">
                  <c:v>0.0</c:v>
                </c:pt>
                <c:pt idx="484">
                  <c:v>0.0</c:v>
                </c:pt>
                <c:pt idx="485">
                  <c:v>0.0</c:v>
                </c:pt>
                <c:pt idx="486">
                  <c:v>0.0</c:v>
                </c:pt>
                <c:pt idx="487">
                  <c:v>1.311523968188262</c:v>
                </c:pt>
                <c:pt idx="488">
                  <c:v>1.177811112429372</c:v>
                </c:pt>
                <c:pt idx="489">
                  <c:v>1.018809171745544</c:v>
                </c:pt>
                <c:pt idx="490">
                  <c:v>1.260298339266643</c:v>
                </c:pt>
                <c:pt idx="491">
                  <c:v>1.276595300550263</c:v>
                </c:pt>
                <c:pt idx="492">
                  <c:v>1.316311598789605</c:v>
                </c:pt>
                <c:pt idx="493">
                  <c:v>1.326629830806993</c:v>
                </c:pt>
                <c:pt idx="494">
                  <c:v>1.264333446009225</c:v>
                </c:pt>
                <c:pt idx="495">
                  <c:v>1.093597024833717</c:v>
                </c:pt>
                <c:pt idx="496">
                  <c:v>1.169477234857497</c:v>
                </c:pt>
                <c:pt idx="497">
                  <c:v>1.248346089473809</c:v>
                </c:pt>
                <c:pt idx="498">
                  <c:v>1.169994539332299</c:v>
                </c:pt>
                <c:pt idx="499">
                  <c:v>0.0635136669969527</c:v>
                </c:pt>
                <c:pt idx="500">
                  <c:v>0.0896388735580888</c:v>
                </c:pt>
                <c:pt idx="501">
                  <c:v>0.149252177715494</c:v>
                </c:pt>
                <c:pt idx="502">
                  <c:v>0.0</c:v>
                </c:pt>
                <c:pt idx="503">
                  <c:v>0.0</c:v>
                </c:pt>
                <c:pt idx="504">
                  <c:v>0.0</c:v>
                </c:pt>
                <c:pt idx="505">
                  <c:v>0.0</c:v>
                </c:pt>
                <c:pt idx="506">
                  <c:v>0.0</c:v>
                </c:pt>
                <c:pt idx="507">
                  <c:v>0.0</c:v>
                </c:pt>
                <c:pt idx="508">
                  <c:v>0.0</c:v>
                </c:pt>
                <c:pt idx="509">
                  <c:v>0.0</c:v>
                </c:pt>
                <c:pt idx="510">
                  <c:v>0.0</c:v>
                </c:pt>
                <c:pt idx="511">
                  <c:v>0.0</c:v>
                </c:pt>
                <c:pt idx="512">
                  <c:v>0.0</c:v>
                </c:pt>
                <c:pt idx="513">
                  <c:v>0.0</c:v>
                </c:pt>
                <c:pt idx="514">
                  <c:v>0.0</c:v>
                </c:pt>
                <c:pt idx="515">
                  <c:v>0.0</c:v>
                </c:pt>
                <c:pt idx="516">
                  <c:v>0.0</c:v>
                </c:pt>
                <c:pt idx="517">
                  <c:v>0.0</c:v>
                </c:pt>
                <c:pt idx="518">
                  <c:v>0.0758825024626947</c:v>
                </c:pt>
                <c:pt idx="519">
                  <c:v>0.931337360286095</c:v>
                </c:pt>
                <c:pt idx="520">
                  <c:v>0.973492630277992</c:v>
                </c:pt>
                <c:pt idx="521">
                  <c:v>0.993359826814277</c:v>
                </c:pt>
                <c:pt idx="522">
                  <c:v>0.963352082045929</c:v>
                </c:pt>
                <c:pt idx="523">
                  <c:v>0.978643384935547</c:v>
                </c:pt>
                <c:pt idx="524">
                  <c:v>0.991230438117998</c:v>
                </c:pt>
                <c:pt idx="525">
                  <c:v>1.066456791367602</c:v>
                </c:pt>
                <c:pt idx="526">
                  <c:v>1.053923645315205</c:v>
                </c:pt>
                <c:pt idx="527">
                  <c:v>1.064155913716323</c:v>
                </c:pt>
                <c:pt idx="528">
                  <c:v>1.057312467325864</c:v>
                </c:pt>
                <c:pt idx="529">
                  <c:v>1.099746412502822</c:v>
                </c:pt>
                <c:pt idx="530">
                  <c:v>1.113400149001164</c:v>
                </c:pt>
                <c:pt idx="531">
                  <c:v>1.052798860208145</c:v>
                </c:pt>
                <c:pt idx="532">
                  <c:v>1.068767640319644</c:v>
                </c:pt>
                <c:pt idx="533">
                  <c:v>1.103436836705852</c:v>
                </c:pt>
                <c:pt idx="534">
                  <c:v>0.973126793137714</c:v>
                </c:pt>
                <c:pt idx="535">
                  <c:v>0.924157885988386</c:v>
                </c:pt>
                <c:pt idx="536">
                  <c:v>0.911471452495409</c:v>
                </c:pt>
                <c:pt idx="537">
                  <c:v>0.918259005865056</c:v>
                </c:pt>
                <c:pt idx="538">
                  <c:v>1.054196682529017</c:v>
                </c:pt>
                <c:pt idx="539">
                  <c:v>0.957909414915726</c:v>
                </c:pt>
                <c:pt idx="540">
                  <c:v>0.0</c:v>
                </c:pt>
                <c:pt idx="541">
                  <c:v>0.950747475364954</c:v>
                </c:pt>
                <c:pt idx="542">
                  <c:v>0.950747475364954</c:v>
                </c:pt>
                <c:pt idx="543">
                  <c:v>0.0</c:v>
                </c:pt>
                <c:pt idx="544">
                  <c:v>0.696612804202273</c:v>
                </c:pt>
                <c:pt idx="545">
                  <c:v>0.563966116068757</c:v>
                </c:pt>
                <c:pt idx="546">
                  <c:v>0.459298297277756</c:v>
                </c:pt>
                <c:pt idx="547">
                  <c:v>0.367083967322376</c:v>
                </c:pt>
                <c:pt idx="548">
                  <c:v>0.266315819429959</c:v>
                </c:pt>
                <c:pt idx="549">
                  <c:v>0.341737204431879</c:v>
                </c:pt>
                <c:pt idx="550">
                  <c:v>0.394128044333108</c:v>
                </c:pt>
                <c:pt idx="551">
                  <c:v>0.389954410862219</c:v>
                </c:pt>
                <c:pt idx="552">
                  <c:v>0.372292695616593</c:v>
                </c:pt>
                <c:pt idx="553">
                  <c:v>0.376136682681798</c:v>
                </c:pt>
                <c:pt idx="554">
                  <c:v>0.33268007714314</c:v>
                </c:pt>
                <c:pt idx="555">
                  <c:v>0.62518328151567</c:v>
                </c:pt>
                <c:pt idx="556">
                  <c:v>0.50105268793937</c:v>
                </c:pt>
                <c:pt idx="557">
                  <c:v>1.427467097427311</c:v>
                </c:pt>
                <c:pt idx="558">
                  <c:v>1.492409846730428</c:v>
                </c:pt>
                <c:pt idx="559">
                  <c:v>1.630595943649911</c:v>
                </c:pt>
                <c:pt idx="560">
                  <c:v>1.788293810540619</c:v>
                </c:pt>
                <c:pt idx="561">
                  <c:v>1.884316672481837</c:v>
                </c:pt>
                <c:pt idx="562">
                  <c:v>1.966927633070812</c:v>
                </c:pt>
                <c:pt idx="563">
                  <c:v>2.045859329754832</c:v>
                </c:pt>
                <c:pt idx="564">
                  <c:v>3.840645447096739</c:v>
                </c:pt>
                <c:pt idx="565">
                  <c:v>1.514556906850542</c:v>
                </c:pt>
                <c:pt idx="566">
                  <c:v>1.026795714935042</c:v>
                </c:pt>
                <c:pt idx="567">
                  <c:v>1.009959743641773</c:v>
                </c:pt>
                <c:pt idx="568">
                  <c:v>0.850929654748709</c:v>
                </c:pt>
                <c:pt idx="569">
                  <c:v>0.478876815167542</c:v>
                </c:pt>
                <c:pt idx="570">
                  <c:v>0.0</c:v>
                </c:pt>
                <c:pt idx="571">
                  <c:v>0.252506925914571</c:v>
                </c:pt>
                <c:pt idx="572">
                  <c:v>0.217711436432378</c:v>
                </c:pt>
                <c:pt idx="573">
                  <c:v>0.147079754117222</c:v>
                </c:pt>
              </c:numCache>
            </c:numRef>
          </c:val>
        </c:ser>
        <c:axId val="305934792"/>
        <c:axId val="305938072"/>
      </c:barChart>
      <c:catAx>
        <c:axId val="305934792"/>
        <c:scaling>
          <c:orientation val="minMax"/>
        </c:scaling>
        <c:axPos val="b"/>
        <c:numFmt formatCode="General" sourceLinked="1"/>
        <c:majorTickMark val="none"/>
        <c:tickLblPos val="nextTo"/>
        <c:txPr>
          <a:bodyPr/>
          <a:lstStyle/>
          <a:p>
            <a:pPr>
              <a:defRPr lang="fr-FR"/>
            </a:pPr>
            <a:endParaRPr lang="en-US"/>
          </a:p>
        </c:txPr>
        <c:crossAx val="305938072"/>
        <c:crosses val="autoZero"/>
        <c:auto val="1"/>
        <c:lblAlgn val="ctr"/>
        <c:lblOffset val="100"/>
      </c:catAx>
      <c:valAx>
        <c:axId val="305938072"/>
        <c:scaling>
          <c:orientation val="minMax"/>
          <c:max val="5.0"/>
          <c:min val="-6.0"/>
        </c:scaling>
        <c:axPos val="l"/>
        <c:majorGridlines/>
        <c:numFmt formatCode="0" sourceLinked="0"/>
        <c:tickLblPos val="nextTo"/>
        <c:txPr>
          <a:bodyPr/>
          <a:lstStyle/>
          <a:p>
            <a:pPr>
              <a:defRPr lang="fr-FR"/>
            </a:pPr>
            <a:endParaRPr lang="en-US"/>
          </a:p>
        </c:txPr>
        <c:crossAx val="305934792"/>
        <c:crosses val="autoZero"/>
        <c:crossBetween val="between"/>
      </c:valAx>
    </c:plotArea>
    <c:legend>
      <c:legendPos val="r"/>
      <c:layout>
        <c:manualLayout>
          <c:xMode val="edge"/>
          <c:yMode val="edge"/>
          <c:x val="0.0473299041954121"/>
          <c:y val="0.0207455407786946"/>
          <c:w val="0.252395114258813"/>
          <c:h val="0.0563932958126424"/>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5.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647644431442976"/>
          <c:y val="0.0296973983341891"/>
          <c:w val="0.927784197253984"/>
          <c:h val="0.940605203331625"/>
        </c:manualLayout>
      </c:layout>
      <c:barChart>
        <c:barDir val="col"/>
        <c:grouping val="clustered"/>
        <c:ser>
          <c:idx val="0"/>
          <c:order val="0"/>
          <c:tx>
            <c:v>Dividend in grams of silver</c:v>
          </c:tx>
          <c:cat>
            <c:numRef>
              <c:f>data!$A$4:$A$577</c:f>
              <c:numCache>
                <c:formatCode>General</c:formatCode>
                <c:ptCount val="574"/>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numCache>
            </c:numRef>
          </c:cat>
          <c:val>
            <c:numRef>
              <c:f>data!$W$4:$W$577</c:f>
              <c:numCache>
                <c:formatCode>0</c:formatCode>
                <c:ptCount val="574"/>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pt idx="28">
                  <c:v>0.0</c:v>
                </c:pt>
                <c:pt idx="29">
                  <c:v>0.0</c:v>
                </c:pt>
                <c:pt idx="30">
                  <c:v>0.0</c:v>
                </c:pt>
                <c:pt idx="31">
                  <c:v>0.0</c:v>
                </c:pt>
                <c:pt idx="32">
                  <c:v>0.0</c:v>
                </c:pt>
                <c:pt idx="33">
                  <c:v>0.0</c:v>
                </c:pt>
                <c:pt idx="34">
                  <c:v>0.0</c:v>
                </c:pt>
                <c:pt idx="35">
                  <c:v>0.0</c:v>
                </c:pt>
                <c:pt idx="36">
                  <c:v>0.0</c:v>
                </c:pt>
                <c:pt idx="37">
                  <c:v>0.0</c:v>
                </c:pt>
                <c:pt idx="38">
                  <c:v>0.0</c:v>
                </c:pt>
                <c:pt idx="39">
                  <c:v>0.0</c:v>
                </c:pt>
                <c:pt idx="40">
                  <c:v>0.0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0.0</c:v>
                </c:pt>
                <c:pt idx="55">
                  <c:v>0.0</c:v>
                </c:pt>
                <c:pt idx="56">
                  <c:v>0.0</c:v>
                </c:pt>
                <c:pt idx="57">
                  <c:v>0.0</c:v>
                </c:pt>
                <c:pt idx="58">
                  <c:v>0.0</c:v>
                </c:pt>
                <c:pt idx="59">
                  <c:v>0.0</c:v>
                </c:pt>
                <c:pt idx="60">
                  <c:v>0.0</c:v>
                </c:pt>
                <c:pt idx="61">
                  <c:v>0.0</c:v>
                </c:pt>
                <c:pt idx="62">
                  <c:v>0.0</c:v>
                </c:pt>
                <c:pt idx="63">
                  <c:v>0.0</c:v>
                </c:pt>
                <c:pt idx="64">
                  <c:v>0.0</c:v>
                </c:pt>
                <c:pt idx="65">
                  <c:v>0.0</c:v>
                </c:pt>
                <c:pt idx="66">
                  <c:v>0.0</c:v>
                </c:pt>
                <c:pt idx="67">
                  <c:v>475.0544390624999</c:v>
                </c:pt>
                <c:pt idx="68">
                  <c:v>324.6202823625001</c:v>
                </c:pt>
                <c:pt idx="69">
                  <c:v>-258.4257947999999</c:v>
                </c:pt>
                <c:pt idx="70">
                  <c:v>0.0</c:v>
                </c:pt>
                <c:pt idx="71">
                  <c:v>0.0</c:v>
                </c:pt>
                <c:pt idx="72">
                  <c:v>411.6838499999999</c:v>
                </c:pt>
                <c:pt idx="73">
                  <c:v>0.0</c:v>
                </c:pt>
                <c:pt idx="74">
                  <c:v>0.203781818181818</c:v>
                </c:pt>
                <c:pt idx="75">
                  <c:v>-21.5082</c:v>
                </c:pt>
                <c:pt idx="76">
                  <c:v>0.0</c:v>
                </c:pt>
                <c:pt idx="77">
                  <c:v>0.0</c:v>
                </c:pt>
                <c:pt idx="78">
                  <c:v>0.0</c:v>
                </c:pt>
                <c:pt idx="79">
                  <c:v>0.0</c:v>
                </c:pt>
                <c:pt idx="80">
                  <c:v>0.0</c:v>
                </c:pt>
                <c:pt idx="81">
                  <c:v>0.0</c:v>
                </c:pt>
                <c:pt idx="82">
                  <c:v>0.0</c:v>
                </c:pt>
                <c:pt idx="83">
                  <c:v>0.0</c:v>
                </c:pt>
                <c:pt idx="84">
                  <c:v>0.0</c:v>
                </c:pt>
                <c:pt idx="85">
                  <c:v>0.0</c:v>
                </c:pt>
                <c:pt idx="86">
                  <c:v>0.0</c:v>
                </c:pt>
                <c:pt idx="87">
                  <c:v>0.0</c:v>
                </c:pt>
                <c:pt idx="88">
                  <c:v>0.0</c:v>
                </c:pt>
                <c:pt idx="89">
                  <c:v>0.0</c:v>
                </c:pt>
                <c:pt idx="90">
                  <c:v>126.2260125</c:v>
                </c:pt>
                <c:pt idx="91">
                  <c:v>129.9753</c:v>
                </c:pt>
                <c:pt idx="92">
                  <c:v>0.0</c:v>
                </c:pt>
                <c:pt idx="93">
                  <c:v>0.0</c:v>
                </c:pt>
                <c:pt idx="94">
                  <c:v>0.0</c:v>
                </c:pt>
                <c:pt idx="95">
                  <c:v>479.0756249999995</c:v>
                </c:pt>
                <c:pt idx="96">
                  <c:v>0.0</c:v>
                </c:pt>
                <c:pt idx="97">
                  <c:v>467.8277624999997</c:v>
                </c:pt>
                <c:pt idx="98">
                  <c:v>629.67200625</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6">
                  <c:v>0.0</c:v>
                </c:pt>
                <c:pt idx="127">
                  <c:v>0.0</c:v>
                </c:pt>
                <c:pt idx="128">
                  <c:v>298.3751999999999</c:v>
                </c:pt>
                <c:pt idx="129">
                  <c:v>617.364592105263</c:v>
                </c:pt>
                <c:pt idx="130">
                  <c:v>600.2184374999998</c:v>
                </c:pt>
                <c:pt idx="131">
                  <c:v>847.7540999999997</c:v>
                </c:pt>
                <c:pt idx="132">
                  <c:v>1012.183184210526</c:v>
                </c:pt>
                <c:pt idx="133">
                  <c:v>0.0</c:v>
                </c:pt>
                <c:pt idx="134">
                  <c:v>0.0</c:v>
                </c:pt>
                <c:pt idx="135">
                  <c:v>0.0</c:v>
                </c:pt>
                <c:pt idx="136">
                  <c:v>0.0</c:v>
                </c:pt>
                <c:pt idx="137">
                  <c:v>0.0</c:v>
                </c:pt>
                <c:pt idx="138">
                  <c:v>544.0764789473684</c:v>
                </c:pt>
                <c:pt idx="139">
                  <c:v>0.0</c:v>
                </c:pt>
                <c:pt idx="140">
                  <c:v>0.0</c:v>
                </c:pt>
                <c:pt idx="141">
                  <c:v>609.4043307692304</c:v>
                </c:pt>
                <c:pt idx="142">
                  <c:v>-187.57659375</c:v>
                </c:pt>
                <c:pt idx="143">
                  <c:v>0.0</c:v>
                </c:pt>
                <c:pt idx="144">
                  <c:v>897.70971423913</c:v>
                </c:pt>
                <c:pt idx="145">
                  <c:v>541.2282749999996</c:v>
                </c:pt>
                <c:pt idx="146">
                  <c:v>677.166144827586</c:v>
                </c:pt>
                <c:pt idx="147">
                  <c:v>720.2705999999998</c:v>
                </c:pt>
                <c:pt idx="148">
                  <c:v>1123.3593</c:v>
                </c:pt>
                <c:pt idx="149">
                  <c:v>779.4675</c:v>
                </c:pt>
                <c:pt idx="150">
                  <c:v>0.0</c:v>
                </c:pt>
                <c:pt idx="151">
                  <c:v>0.0</c:v>
                </c:pt>
                <c:pt idx="152">
                  <c:v>0.0</c:v>
                </c:pt>
                <c:pt idx="153">
                  <c:v>0.0</c:v>
                </c:pt>
                <c:pt idx="154">
                  <c:v>803.1132489130433</c:v>
                </c:pt>
                <c:pt idx="155">
                  <c:v>0.0</c:v>
                </c:pt>
                <c:pt idx="156">
                  <c:v>2015.530363636364</c:v>
                </c:pt>
                <c:pt idx="157">
                  <c:v>1715.88965625</c:v>
                </c:pt>
                <c:pt idx="158">
                  <c:v>1753.063199999999</c:v>
                </c:pt>
                <c:pt idx="159">
                  <c:v>2657.25432</c:v>
                </c:pt>
                <c:pt idx="160">
                  <c:v>1880.445168</c:v>
                </c:pt>
                <c:pt idx="161">
                  <c:v>1493.067239999999</c:v>
                </c:pt>
                <c:pt idx="162">
                  <c:v>648.4464</c:v>
                </c:pt>
                <c:pt idx="163">
                  <c:v>820.45845</c:v>
                </c:pt>
                <c:pt idx="164">
                  <c:v>978.7157099999996</c:v>
                </c:pt>
                <c:pt idx="165">
                  <c:v>844.5425625</c:v>
                </c:pt>
                <c:pt idx="166">
                  <c:v>-260.3553750000001</c:v>
                </c:pt>
                <c:pt idx="167">
                  <c:v>-33.13012500000045</c:v>
                </c:pt>
                <c:pt idx="168">
                  <c:v>1142.60516015625</c:v>
                </c:pt>
                <c:pt idx="169">
                  <c:v>514.9033762499997</c:v>
                </c:pt>
                <c:pt idx="170">
                  <c:v>-25.86334218750002</c:v>
                </c:pt>
                <c:pt idx="171">
                  <c:v>376.3159734374999</c:v>
                </c:pt>
                <c:pt idx="172">
                  <c:v>578.5657593749999</c:v>
                </c:pt>
                <c:pt idx="173">
                  <c:v>1789.401346875</c:v>
                </c:pt>
                <c:pt idx="174">
                  <c:v>866.6100236842102</c:v>
                </c:pt>
                <c:pt idx="175">
                  <c:v>422.8176315789474</c:v>
                </c:pt>
                <c:pt idx="176">
                  <c:v>885.1020222656249</c:v>
                </c:pt>
                <c:pt idx="177">
                  <c:v>785.5429499999998</c:v>
                </c:pt>
                <c:pt idx="178">
                  <c:v>752.0304705882351</c:v>
                </c:pt>
                <c:pt idx="179">
                  <c:v>710.2802249999997</c:v>
                </c:pt>
                <c:pt idx="180">
                  <c:v>818.7028874999997</c:v>
                </c:pt>
                <c:pt idx="181">
                  <c:v>1078.129227272727</c:v>
                </c:pt>
                <c:pt idx="182">
                  <c:v>2273.019778124999</c:v>
                </c:pt>
                <c:pt idx="183">
                  <c:v>943.6277384999999</c:v>
                </c:pt>
                <c:pt idx="184">
                  <c:v>1694.5009875</c:v>
                </c:pt>
                <c:pt idx="185">
                  <c:v>1085.824501875</c:v>
                </c:pt>
                <c:pt idx="186">
                  <c:v>605.5737299999997</c:v>
                </c:pt>
                <c:pt idx="187">
                  <c:v>1019.7855</c:v>
                </c:pt>
                <c:pt idx="188">
                  <c:v>1177.869542871093</c:v>
                </c:pt>
                <c:pt idx="189">
                  <c:v>921.9144507352943</c:v>
                </c:pt>
                <c:pt idx="190">
                  <c:v>1353.666375</c:v>
                </c:pt>
                <c:pt idx="191">
                  <c:v>1872.883674</c:v>
                </c:pt>
                <c:pt idx="192">
                  <c:v>2162.75869771875</c:v>
                </c:pt>
                <c:pt idx="193">
                  <c:v>2275.3071</c:v>
                </c:pt>
                <c:pt idx="194">
                  <c:v>1915.523639999999</c:v>
                </c:pt>
                <c:pt idx="195">
                  <c:v>1098.818501538461</c:v>
                </c:pt>
                <c:pt idx="196">
                  <c:v>827.2444499999998</c:v>
                </c:pt>
                <c:pt idx="197">
                  <c:v>651.7869819230767</c:v>
                </c:pt>
                <c:pt idx="198">
                  <c:v>1042.709823529411</c:v>
                </c:pt>
                <c:pt idx="199">
                  <c:v>1901.6406</c:v>
                </c:pt>
                <c:pt idx="200">
                  <c:v>4160.31114375</c:v>
                </c:pt>
                <c:pt idx="201">
                  <c:v>3495.39948</c:v>
                </c:pt>
                <c:pt idx="202">
                  <c:v>2274.966</c:v>
                </c:pt>
                <c:pt idx="203">
                  <c:v>3058.786799999999</c:v>
                </c:pt>
                <c:pt idx="204">
                  <c:v>2586.3462</c:v>
                </c:pt>
                <c:pt idx="205">
                  <c:v>1561.5666</c:v>
                </c:pt>
                <c:pt idx="206">
                  <c:v>1643.1822</c:v>
                </c:pt>
                <c:pt idx="207">
                  <c:v>1904.4882</c:v>
                </c:pt>
                <c:pt idx="208">
                  <c:v>1748.67136875</c:v>
                </c:pt>
                <c:pt idx="209">
                  <c:v>1569.24039375</c:v>
                </c:pt>
                <c:pt idx="210">
                  <c:v>1614.7920375</c:v>
                </c:pt>
                <c:pt idx="211">
                  <c:v>1595.66641875</c:v>
                </c:pt>
                <c:pt idx="212">
                  <c:v>1593.07875</c:v>
                </c:pt>
                <c:pt idx="213">
                  <c:v>1820.041875</c:v>
                </c:pt>
                <c:pt idx="214">
                  <c:v>2113.50375</c:v>
                </c:pt>
                <c:pt idx="215">
                  <c:v>1763.6625</c:v>
                </c:pt>
                <c:pt idx="216">
                  <c:v>1431.16875</c:v>
                </c:pt>
                <c:pt idx="217">
                  <c:v>1397.919375</c:v>
                </c:pt>
                <c:pt idx="218">
                  <c:v>1470.200625</c:v>
                </c:pt>
                <c:pt idx="219">
                  <c:v>1718.848125</c:v>
                </c:pt>
                <c:pt idx="220">
                  <c:v>3446.37</c:v>
                </c:pt>
                <c:pt idx="221">
                  <c:v>2700.4275</c:v>
                </c:pt>
                <c:pt idx="222">
                  <c:v>985.91625</c:v>
                </c:pt>
                <c:pt idx="223">
                  <c:v>1026.39375</c:v>
                </c:pt>
                <c:pt idx="224">
                  <c:v>-132.9975</c:v>
                </c:pt>
                <c:pt idx="225">
                  <c:v>-3469.5</c:v>
                </c:pt>
                <c:pt idx="226">
                  <c:v>-358.515</c:v>
                </c:pt>
                <c:pt idx="227">
                  <c:v>1581.51375</c:v>
                </c:pt>
                <c:pt idx="228">
                  <c:v>543.5549999999999</c:v>
                </c:pt>
                <c:pt idx="229">
                  <c:v>641.8575</c:v>
                </c:pt>
                <c:pt idx="230">
                  <c:v>457.0875</c:v>
                </c:pt>
                <c:pt idx="231">
                  <c:v>962.5725000000001</c:v>
                </c:pt>
                <c:pt idx="232">
                  <c:v>1224.725625</c:v>
                </c:pt>
                <c:pt idx="233">
                  <c:v>1606.528125</c:v>
                </c:pt>
                <c:pt idx="234">
                  <c:v>1882.125</c:v>
                </c:pt>
                <c:pt idx="235">
                  <c:v>1148.09625</c:v>
                </c:pt>
                <c:pt idx="236">
                  <c:v>1035.16875</c:v>
                </c:pt>
                <c:pt idx="237">
                  <c:v>778.3931250000001</c:v>
                </c:pt>
                <c:pt idx="238">
                  <c:v>604.96875</c:v>
                </c:pt>
                <c:pt idx="239">
                  <c:v>724.6181250000001</c:v>
                </c:pt>
                <c:pt idx="240">
                  <c:v>1361.851875</c:v>
                </c:pt>
                <c:pt idx="241">
                  <c:v>-4527.855</c:v>
                </c:pt>
                <c:pt idx="242">
                  <c:v>1767.853125</c:v>
                </c:pt>
                <c:pt idx="243">
                  <c:v>-56.16000000000001</c:v>
                </c:pt>
                <c:pt idx="244">
                  <c:v>526.5000000000001</c:v>
                </c:pt>
                <c:pt idx="245">
                  <c:v>744.1200000000001</c:v>
                </c:pt>
                <c:pt idx="246">
                  <c:v>870.4800000000001</c:v>
                </c:pt>
                <c:pt idx="247">
                  <c:v>1136.07</c:v>
                </c:pt>
                <c:pt idx="248">
                  <c:v>1396.98</c:v>
                </c:pt>
                <c:pt idx="249">
                  <c:v>1346.67</c:v>
                </c:pt>
                <c:pt idx="250">
                  <c:v>1863.81</c:v>
                </c:pt>
                <c:pt idx="251">
                  <c:v>1129.05</c:v>
                </c:pt>
                <c:pt idx="252">
                  <c:v>898.5600000000002</c:v>
                </c:pt>
                <c:pt idx="253">
                  <c:v>655.2</c:v>
                </c:pt>
                <c:pt idx="254">
                  <c:v>510.1200000000001</c:v>
                </c:pt>
                <c:pt idx="255">
                  <c:v>1241.37</c:v>
                </c:pt>
                <c:pt idx="256">
                  <c:v>2234.7</c:v>
                </c:pt>
                <c:pt idx="257">
                  <c:v>967.5900000000001</c:v>
                </c:pt>
                <c:pt idx="258">
                  <c:v>2372.76</c:v>
                </c:pt>
                <c:pt idx="259">
                  <c:v>2516.670000000001</c:v>
                </c:pt>
                <c:pt idx="260">
                  <c:v>912.6000000000001</c:v>
                </c:pt>
                <c:pt idx="261">
                  <c:v>848.2500000000001</c:v>
                </c:pt>
                <c:pt idx="262">
                  <c:v>575.6400000000001</c:v>
                </c:pt>
                <c:pt idx="263">
                  <c:v>339.3000000000001</c:v>
                </c:pt>
                <c:pt idx="264">
                  <c:v>67.27500000000001</c:v>
                </c:pt>
                <c:pt idx="265">
                  <c:v>0.0</c:v>
                </c:pt>
                <c:pt idx="266">
                  <c:v>-1160.234999999999</c:v>
                </c:pt>
                <c:pt idx="267">
                  <c:v>745.2</c:v>
                </c:pt>
                <c:pt idx="268">
                  <c:v>713.1150000000001</c:v>
                </c:pt>
                <c:pt idx="269">
                  <c:v>1476.945</c:v>
                </c:pt>
                <c:pt idx="270">
                  <c:v>1480.05</c:v>
                </c:pt>
                <c:pt idx="271">
                  <c:v>4186.11375</c:v>
                </c:pt>
                <c:pt idx="272">
                  <c:v>3706.99875</c:v>
                </c:pt>
                <c:pt idx="273">
                  <c:v>1394.3475</c:v>
                </c:pt>
                <c:pt idx="274">
                  <c:v>1387.18125</c:v>
                </c:pt>
                <c:pt idx="275">
                  <c:v>1085.175</c:v>
                </c:pt>
                <c:pt idx="276">
                  <c:v>986.895</c:v>
                </c:pt>
                <c:pt idx="277">
                  <c:v>1253.07</c:v>
                </c:pt>
                <c:pt idx="278">
                  <c:v>1976.86125</c:v>
                </c:pt>
                <c:pt idx="279">
                  <c:v>1975.865625</c:v>
                </c:pt>
                <c:pt idx="280">
                  <c:v>2143.65375</c:v>
                </c:pt>
                <c:pt idx="281">
                  <c:v>1912.60125</c:v>
                </c:pt>
                <c:pt idx="282">
                  <c:v>1781.488125</c:v>
                </c:pt>
                <c:pt idx="283">
                  <c:v>386.0043749999999</c:v>
                </c:pt>
                <c:pt idx="284">
                  <c:v>519.868125</c:v>
                </c:pt>
                <c:pt idx="285">
                  <c:v>561.1274999999999</c:v>
                </c:pt>
                <c:pt idx="286">
                  <c:v>538.2056249999999</c:v>
                </c:pt>
                <c:pt idx="287">
                  <c:v>1253.368125</c:v>
                </c:pt>
                <c:pt idx="288">
                  <c:v>824.2706249999999</c:v>
                </c:pt>
                <c:pt idx="289">
                  <c:v>794.9306249999998</c:v>
                </c:pt>
                <c:pt idx="290">
                  <c:v>1121.338125</c:v>
                </c:pt>
                <c:pt idx="291">
                  <c:v>607.8881249999999</c:v>
                </c:pt>
                <c:pt idx="292">
                  <c:v>772.0087499999998</c:v>
                </c:pt>
                <c:pt idx="293">
                  <c:v>781.1774999999999</c:v>
                </c:pt>
                <c:pt idx="294">
                  <c:v>768.3412499999999</c:v>
                </c:pt>
                <c:pt idx="295">
                  <c:v>453.8531249999999</c:v>
                </c:pt>
                <c:pt idx="296">
                  <c:v>581.29875</c:v>
                </c:pt>
                <c:pt idx="297">
                  <c:v>1881.4275</c:v>
                </c:pt>
                <c:pt idx="298">
                  <c:v>1484.420625</c:v>
                </c:pt>
                <c:pt idx="299">
                  <c:v>317.23875</c:v>
                </c:pt>
                <c:pt idx="300">
                  <c:v>639.0618749999999</c:v>
                </c:pt>
                <c:pt idx="301">
                  <c:v>558.376875</c:v>
                </c:pt>
                <c:pt idx="302">
                  <c:v>523.535625</c:v>
                </c:pt>
                <c:pt idx="303">
                  <c:v>770.175</c:v>
                </c:pt>
                <c:pt idx="304">
                  <c:v>865.8000000000002</c:v>
                </c:pt>
                <c:pt idx="305">
                  <c:v>932.4000000000001</c:v>
                </c:pt>
                <c:pt idx="306">
                  <c:v>797.5350000000001</c:v>
                </c:pt>
                <c:pt idx="307">
                  <c:v>606.8925</c:v>
                </c:pt>
                <c:pt idx="308">
                  <c:v>377.955</c:v>
                </c:pt>
                <c:pt idx="309">
                  <c:v>738.4275000000001</c:v>
                </c:pt>
                <c:pt idx="310">
                  <c:v>303.8625000000001</c:v>
                </c:pt>
                <c:pt idx="311">
                  <c:v>451.2150000000001</c:v>
                </c:pt>
                <c:pt idx="312">
                  <c:v>586.9125000000001</c:v>
                </c:pt>
                <c:pt idx="313">
                  <c:v>648.5175000000002</c:v>
                </c:pt>
                <c:pt idx="314">
                  <c:v>586.08</c:v>
                </c:pt>
                <c:pt idx="315">
                  <c:v>409.5900000000001</c:v>
                </c:pt>
                <c:pt idx="316">
                  <c:v>442.0575000000001</c:v>
                </c:pt>
                <c:pt idx="317">
                  <c:v>269.73</c:v>
                </c:pt>
                <c:pt idx="318">
                  <c:v>371.2950000000001</c:v>
                </c:pt>
                <c:pt idx="319">
                  <c:v>922.4100000000002</c:v>
                </c:pt>
                <c:pt idx="320">
                  <c:v>908.2575000000002</c:v>
                </c:pt>
                <c:pt idx="321">
                  <c:v>1262.07</c:v>
                </c:pt>
                <c:pt idx="322">
                  <c:v>1410.255</c:v>
                </c:pt>
                <c:pt idx="323">
                  <c:v>469.5300000000001</c:v>
                </c:pt>
                <c:pt idx="324">
                  <c:v>701.7975000000001</c:v>
                </c:pt>
                <c:pt idx="325">
                  <c:v>839.9925000000002</c:v>
                </c:pt>
                <c:pt idx="326">
                  <c:v>1033.1325</c:v>
                </c:pt>
                <c:pt idx="327">
                  <c:v>1338.66</c:v>
                </c:pt>
                <c:pt idx="328">
                  <c:v>1527.6375</c:v>
                </c:pt>
                <c:pt idx="329">
                  <c:v>707.52375</c:v>
                </c:pt>
                <c:pt idx="330">
                  <c:v>406.94625</c:v>
                </c:pt>
                <c:pt idx="331">
                  <c:v>531.1575</c:v>
                </c:pt>
                <c:pt idx="332">
                  <c:v>595.6650000000001</c:v>
                </c:pt>
                <c:pt idx="333">
                  <c:v>416.55375</c:v>
                </c:pt>
                <c:pt idx="334">
                  <c:v>262.83375</c:v>
                </c:pt>
                <c:pt idx="335">
                  <c:v>208.62</c:v>
                </c:pt>
                <c:pt idx="336">
                  <c:v>543.51</c:v>
                </c:pt>
                <c:pt idx="337">
                  <c:v>-3294.0</c:v>
                </c:pt>
                <c:pt idx="338">
                  <c:v>-823.5</c:v>
                </c:pt>
                <c:pt idx="339">
                  <c:v>0.0</c:v>
                </c:pt>
                <c:pt idx="340">
                  <c:v>0.0</c:v>
                </c:pt>
                <c:pt idx="341">
                  <c:v>0.0</c:v>
                </c:pt>
                <c:pt idx="342">
                  <c:v>0.0</c:v>
                </c:pt>
                <c:pt idx="343">
                  <c:v>0.0</c:v>
                </c:pt>
                <c:pt idx="344">
                  <c:v>0.0</c:v>
                </c:pt>
                <c:pt idx="345">
                  <c:v>0.0</c:v>
                </c:pt>
                <c:pt idx="346">
                  <c:v>0.0</c:v>
                </c:pt>
                <c:pt idx="347">
                  <c:v>0.0</c:v>
                </c:pt>
                <c:pt idx="348">
                  <c:v>1224.95625</c:v>
                </c:pt>
                <c:pt idx="349">
                  <c:v>265.57875</c:v>
                </c:pt>
                <c:pt idx="350">
                  <c:v>739.7775</c:v>
                </c:pt>
                <c:pt idx="351">
                  <c:v>854.38125</c:v>
                </c:pt>
                <c:pt idx="352">
                  <c:v>1047.2175</c:v>
                </c:pt>
                <c:pt idx="353">
                  <c:v>1079.814375</c:v>
                </c:pt>
                <c:pt idx="354">
                  <c:v>370.85625</c:v>
                </c:pt>
                <c:pt idx="355">
                  <c:v>199.321875</c:v>
                </c:pt>
                <c:pt idx="356">
                  <c:v>-427.5000000000001</c:v>
                </c:pt>
                <c:pt idx="357">
                  <c:v>279.2109375</c:v>
                </c:pt>
                <c:pt idx="358">
                  <c:v>319.2890625</c:v>
                </c:pt>
                <c:pt idx="359">
                  <c:v>236.728125</c:v>
                </c:pt>
                <c:pt idx="360">
                  <c:v>234.0562500000001</c:v>
                </c:pt>
                <c:pt idx="361">
                  <c:v>794.8828125000001</c:v>
                </c:pt>
                <c:pt idx="362">
                  <c:v>383.146875</c:v>
                </c:pt>
                <c:pt idx="363">
                  <c:v>-1440.140625</c:v>
                </c:pt>
                <c:pt idx="364">
                  <c:v>91.9125</c:v>
                </c:pt>
                <c:pt idx="365">
                  <c:v>202.2609375</c:v>
                </c:pt>
                <c:pt idx="366">
                  <c:v>453.5507812500001</c:v>
                </c:pt>
                <c:pt idx="367">
                  <c:v>539.85234375</c:v>
                </c:pt>
                <c:pt idx="368">
                  <c:v>485.70234375</c:v>
                </c:pt>
                <c:pt idx="369">
                  <c:v>630.8296875000001</c:v>
                </c:pt>
                <c:pt idx="370">
                  <c:v>655.54453125</c:v>
                </c:pt>
                <c:pt idx="371">
                  <c:v>856.8703125</c:v>
                </c:pt>
                <c:pt idx="372">
                  <c:v>670.77421875</c:v>
                </c:pt>
                <c:pt idx="373">
                  <c:v>648.06328125</c:v>
                </c:pt>
                <c:pt idx="374">
                  <c:v>640.8492187500001</c:v>
                </c:pt>
                <c:pt idx="375">
                  <c:v>1240.23984375</c:v>
                </c:pt>
                <c:pt idx="376">
                  <c:v>1227.86015625</c:v>
                </c:pt>
                <c:pt idx="377">
                  <c:v>599.70234375</c:v>
                </c:pt>
                <c:pt idx="378">
                  <c:v>805.303125</c:v>
                </c:pt>
                <c:pt idx="379">
                  <c:v>764.4234375</c:v>
                </c:pt>
                <c:pt idx="380">
                  <c:v>1150.10859375</c:v>
                </c:pt>
                <c:pt idx="381">
                  <c:v>548.26875</c:v>
                </c:pt>
                <c:pt idx="382">
                  <c:v>441.5273437500001</c:v>
                </c:pt>
                <c:pt idx="383">
                  <c:v>471.5859375000001</c:v>
                </c:pt>
                <c:pt idx="384">
                  <c:v>657.5484375</c:v>
                </c:pt>
                <c:pt idx="385">
                  <c:v>718.734375</c:v>
                </c:pt>
                <c:pt idx="386">
                  <c:v>718.95703125</c:v>
                </c:pt>
                <c:pt idx="387">
                  <c:v>1045.659375</c:v>
                </c:pt>
                <c:pt idx="388">
                  <c:v>1101.09375</c:v>
                </c:pt>
                <c:pt idx="389">
                  <c:v>679.5140625</c:v>
                </c:pt>
                <c:pt idx="390">
                  <c:v>601.425</c:v>
                </c:pt>
                <c:pt idx="391">
                  <c:v>783.7593749999998</c:v>
                </c:pt>
                <c:pt idx="392">
                  <c:v>1085.90625</c:v>
                </c:pt>
                <c:pt idx="393">
                  <c:v>844.425</c:v>
                </c:pt>
                <c:pt idx="394">
                  <c:v>1493.4375</c:v>
                </c:pt>
                <c:pt idx="395">
                  <c:v>914.79375</c:v>
                </c:pt>
                <c:pt idx="396">
                  <c:v>999.3375</c:v>
                </c:pt>
                <c:pt idx="397">
                  <c:v>1268.6625</c:v>
                </c:pt>
                <c:pt idx="398">
                  <c:v>1716.1875</c:v>
                </c:pt>
                <c:pt idx="399">
                  <c:v>1714.66875</c:v>
                </c:pt>
                <c:pt idx="400">
                  <c:v>230.315625</c:v>
                </c:pt>
                <c:pt idx="401">
                  <c:v>1525.640625</c:v>
                </c:pt>
                <c:pt idx="402">
                  <c:v>1043.1</c:v>
                </c:pt>
                <c:pt idx="403">
                  <c:v>897.215625</c:v>
                </c:pt>
                <c:pt idx="404">
                  <c:v>883.3218750000001</c:v>
                </c:pt>
                <c:pt idx="405">
                  <c:v>1438.5375</c:v>
                </c:pt>
                <c:pt idx="406">
                  <c:v>1548.61875</c:v>
                </c:pt>
                <c:pt idx="407">
                  <c:v>677.053125</c:v>
                </c:pt>
                <c:pt idx="408">
                  <c:v>423.225</c:v>
                </c:pt>
                <c:pt idx="409">
                  <c:v>1289.98125</c:v>
                </c:pt>
                <c:pt idx="410">
                  <c:v>1121.653125</c:v>
                </c:pt>
                <c:pt idx="411">
                  <c:v>898.284375</c:v>
                </c:pt>
                <c:pt idx="412">
                  <c:v>686.671875</c:v>
                </c:pt>
                <c:pt idx="413">
                  <c:v>302.990625</c:v>
                </c:pt>
                <c:pt idx="414">
                  <c:v>384.215625</c:v>
                </c:pt>
                <c:pt idx="415">
                  <c:v>918.590625</c:v>
                </c:pt>
                <c:pt idx="416">
                  <c:v>1049.5125</c:v>
                </c:pt>
                <c:pt idx="417">
                  <c:v>1030.275</c:v>
                </c:pt>
                <c:pt idx="418">
                  <c:v>944.775</c:v>
                </c:pt>
                <c:pt idx="419">
                  <c:v>951.679125</c:v>
                </c:pt>
                <c:pt idx="420">
                  <c:v>1755.18140625</c:v>
                </c:pt>
                <c:pt idx="421">
                  <c:v>1491.07725</c:v>
                </c:pt>
                <c:pt idx="422">
                  <c:v>155.952</c:v>
                </c:pt>
                <c:pt idx="423">
                  <c:v>327.85317</c:v>
                </c:pt>
                <c:pt idx="424">
                  <c:v>31.40030250000001</c:v>
                </c:pt>
                <c:pt idx="425">
                  <c:v>1011.0375</c:v>
                </c:pt>
                <c:pt idx="426">
                  <c:v>1075.1625</c:v>
                </c:pt>
                <c:pt idx="427">
                  <c:v>1261.125</c:v>
                </c:pt>
                <c:pt idx="428">
                  <c:v>1946.835</c:v>
                </c:pt>
                <c:pt idx="429">
                  <c:v>1438.965</c:v>
                </c:pt>
                <c:pt idx="430">
                  <c:v>0.0</c:v>
                </c:pt>
                <c:pt idx="431">
                  <c:v>1714.275</c:v>
                </c:pt>
                <c:pt idx="432">
                  <c:v>814.5</c:v>
                </c:pt>
                <c:pt idx="433">
                  <c:v>904.5</c:v>
                </c:pt>
                <c:pt idx="434">
                  <c:v>756.0</c:v>
                </c:pt>
                <c:pt idx="435">
                  <c:v>666.0</c:v>
                </c:pt>
                <c:pt idx="436">
                  <c:v>414.0</c:v>
                </c:pt>
                <c:pt idx="437">
                  <c:v>261.0</c:v>
                </c:pt>
                <c:pt idx="438">
                  <c:v>693.0</c:v>
                </c:pt>
                <c:pt idx="439">
                  <c:v>1350.0</c:v>
                </c:pt>
                <c:pt idx="440">
                  <c:v>1683.0</c:v>
                </c:pt>
                <c:pt idx="441">
                  <c:v>1035.0</c:v>
                </c:pt>
                <c:pt idx="442">
                  <c:v>-4500.0</c:v>
                </c:pt>
                <c:pt idx="443">
                  <c:v>0.0</c:v>
                </c:pt>
                <c:pt idx="444">
                  <c:v>716.7333333333333</c:v>
                </c:pt>
                <c:pt idx="445">
                  <c:v>1332.7</c:v>
                </c:pt>
                <c:pt idx="446">
                  <c:v>772.8666666666667</c:v>
                </c:pt>
                <c:pt idx="447">
                  <c:v>752.8</c:v>
                </c:pt>
                <c:pt idx="448">
                  <c:v>959.5333333333334</c:v>
                </c:pt>
                <c:pt idx="449">
                  <c:v>1083.7</c:v>
                </c:pt>
                <c:pt idx="450">
                  <c:v>1243.433333333333</c:v>
                </c:pt>
                <c:pt idx="451">
                  <c:v>1134.033333333333</c:v>
                </c:pt>
                <c:pt idx="452">
                  <c:v>1074.066666666667</c:v>
                </c:pt>
                <c:pt idx="453">
                  <c:v>931.0</c:v>
                </c:pt>
                <c:pt idx="454">
                  <c:v>1140.666666666667</c:v>
                </c:pt>
                <c:pt idx="455">
                  <c:v>1230.0</c:v>
                </c:pt>
                <c:pt idx="456">
                  <c:v>1322.866666666667</c:v>
                </c:pt>
                <c:pt idx="457">
                  <c:v>1171.666666666667</c:v>
                </c:pt>
                <c:pt idx="458">
                  <c:v>1462.0</c:v>
                </c:pt>
                <c:pt idx="459">
                  <c:v>1473.433333333333</c:v>
                </c:pt>
                <c:pt idx="460">
                  <c:v>1584.0</c:v>
                </c:pt>
                <c:pt idx="461">
                  <c:v>0.0</c:v>
                </c:pt>
                <c:pt idx="462">
                  <c:v>0.0</c:v>
                </c:pt>
                <c:pt idx="463">
                  <c:v>0.0</c:v>
                </c:pt>
                <c:pt idx="464">
                  <c:v>0.0</c:v>
                </c:pt>
                <c:pt idx="465">
                  <c:v>0.0</c:v>
                </c:pt>
                <c:pt idx="466">
                  <c:v>0.0</c:v>
                </c:pt>
                <c:pt idx="467">
                  <c:v>0.0</c:v>
                </c:pt>
                <c:pt idx="468">
                  <c:v>0.0</c:v>
                </c:pt>
                <c:pt idx="469">
                  <c:v>1440.0</c:v>
                </c:pt>
                <c:pt idx="470">
                  <c:v>1440.0</c:v>
                </c:pt>
                <c:pt idx="471">
                  <c:v>1215.766666666667</c:v>
                </c:pt>
                <c:pt idx="472">
                  <c:v>1178.266666666667</c:v>
                </c:pt>
                <c:pt idx="473">
                  <c:v>1243.4</c:v>
                </c:pt>
                <c:pt idx="474">
                  <c:v>1152.0</c:v>
                </c:pt>
                <c:pt idx="475">
                  <c:v>2062.8</c:v>
                </c:pt>
                <c:pt idx="476">
                  <c:v>2176.066666666667</c:v>
                </c:pt>
                <c:pt idx="477">
                  <c:v>0.0</c:v>
                </c:pt>
                <c:pt idx="478">
                  <c:v>0.0</c:v>
                </c:pt>
                <c:pt idx="479">
                  <c:v>0.0</c:v>
                </c:pt>
                <c:pt idx="480">
                  <c:v>0.0</c:v>
                </c:pt>
                <c:pt idx="481">
                  <c:v>0.0</c:v>
                </c:pt>
                <c:pt idx="482">
                  <c:v>0.0</c:v>
                </c:pt>
                <c:pt idx="483">
                  <c:v>0.0</c:v>
                </c:pt>
                <c:pt idx="484">
                  <c:v>0.0</c:v>
                </c:pt>
                <c:pt idx="485">
                  <c:v>0.0</c:v>
                </c:pt>
                <c:pt idx="486">
                  <c:v>0.0</c:v>
                </c:pt>
                <c:pt idx="487">
                  <c:v>1585.2</c:v>
                </c:pt>
                <c:pt idx="488">
                  <c:v>1585.2</c:v>
                </c:pt>
                <c:pt idx="489">
                  <c:v>1441.1</c:v>
                </c:pt>
                <c:pt idx="490">
                  <c:v>1729.333333333333</c:v>
                </c:pt>
                <c:pt idx="491">
                  <c:v>1729.333333333333</c:v>
                </c:pt>
                <c:pt idx="492">
                  <c:v>1729.333333333333</c:v>
                </c:pt>
                <c:pt idx="493">
                  <c:v>1729.333333333333</c:v>
                </c:pt>
                <c:pt idx="494">
                  <c:v>1729.333333333333</c:v>
                </c:pt>
                <c:pt idx="495">
                  <c:v>1585.2</c:v>
                </c:pt>
                <c:pt idx="496">
                  <c:v>1729.333333333333</c:v>
                </c:pt>
                <c:pt idx="497">
                  <c:v>1729.333333333333</c:v>
                </c:pt>
                <c:pt idx="498">
                  <c:v>1658.366666666667</c:v>
                </c:pt>
                <c:pt idx="499">
                  <c:v>104.7666666666667</c:v>
                </c:pt>
                <c:pt idx="500">
                  <c:v>137.0</c:v>
                </c:pt>
                <c:pt idx="501">
                  <c:v>235.3</c:v>
                </c:pt>
                <c:pt idx="502">
                  <c:v>0.0</c:v>
                </c:pt>
                <c:pt idx="503">
                  <c:v>0.0</c:v>
                </c:pt>
                <c:pt idx="504">
                  <c:v>0.0</c:v>
                </c:pt>
                <c:pt idx="505">
                  <c:v>0.0</c:v>
                </c:pt>
                <c:pt idx="506">
                  <c:v>0.0</c:v>
                </c:pt>
                <c:pt idx="507">
                  <c:v>0.0</c:v>
                </c:pt>
                <c:pt idx="508">
                  <c:v>0.0</c:v>
                </c:pt>
                <c:pt idx="509">
                  <c:v>0.0</c:v>
                </c:pt>
                <c:pt idx="510">
                  <c:v>0.0</c:v>
                </c:pt>
                <c:pt idx="511">
                  <c:v>0.0</c:v>
                </c:pt>
                <c:pt idx="512">
                  <c:v>0.0</c:v>
                </c:pt>
                <c:pt idx="513">
                  <c:v>0.0</c:v>
                </c:pt>
                <c:pt idx="514">
                  <c:v>0.0</c:v>
                </c:pt>
                <c:pt idx="515">
                  <c:v>0.0</c:v>
                </c:pt>
                <c:pt idx="516">
                  <c:v>0.0</c:v>
                </c:pt>
                <c:pt idx="517">
                  <c:v>0.0</c:v>
                </c:pt>
                <c:pt idx="518">
                  <c:v>108.0</c:v>
                </c:pt>
                <c:pt idx="519">
                  <c:v>1350.0</c:v>
                </c:pt>
                <c:pt idx="520">
                  <c:v>1350.0</c:v>
                </c:pt>
                <c:pt idx="521">
                  <c:v>1350.0</c:v>
                </c:pt>
                <c:pt idx="522">
                  <c:v>1350.0</c:v>
                </c:pt>
                <c:pt idx="523">
                  <c:v>1350.0</c:v>
                </c:pt>
                <c:pt idx="524">
                  <c:v>1350.0</c:v>
                </c:pt>
                <c:pt idx="525">
                  <c:v>1440.0</c:v>
                </c:pt>
                <c:pt idx="526">
                  <c:v>1440.0</c:v>
                </c:pt>
                <c:pt idx="527">
                  <c:v>1440.0</c:v>
                </c:pt>
                <c:pt idx="528">
                  <c:v>1440.0</c:v>
                </c:pt>
                <c:pt idx="529">
                  <c:v>1440.0</c:v>
                </c:pt>
                <c:pt idx="530">
                  <c:v>1440.0</c:v>
                </c:pt>
                <c:pt idx="531">
                  <c:v>1440.0</c:v>
                </c:pt>
                <c:pt idx="532">
                  <c:v>1440.0</c:v>
                </c:pt>
                <c:pt idx="533">
                  <c:v>1440.0</c:v>
                </c:pt>
                <c:pt idx="534">
                  <c:v>1260.0</c:v>
                </c:pt>
                <c:pt idx="535">
                  <c:v>1260.0</c:v>
                </c:pt>
                <c:pt idx="536">
                  <c:v>1260.0</c:v>
                </c:pt>
                <c:pt idx="537">
                  <c:v>1260.0</c:v>
                </c:pt>
                <c:pt idx="538">
                  <c:v>1485.0</c:v>
                </c:pt>
                <c:pt idx="539">
                  <c:v>1485.0</c:v>
                </c:pt>
                <c:pt idx="540">
                  <c:v>0.0</c:v>
                </c:pt>
                <c:pt idx="541">
                  <c:v>1485.0</c:v>
                </c:pt>
                <c:pt idx="542">
                  <c:v>1485.0</c:v>
                </c:pt>
                <c:pt idx="543">
                  <c:v>0.0</c:v>
                </c:pt>
                <c:pt idx="544">
                  <c:v>1458.0</c:v>
                </c:pt>
                <c:pt idx="545">
                  <c:v>1409.4</c:v>
                </c:pt>
                <c:pt idx="546">
                  <c:v>1485.0</c:v>
                </c:pt>
                <c:pt idx="547">
                  <c:v>1414.285714285714</c:v>
                </c:pt>
                <c:pt idx="548">
                  <c:v>660.0000000000001</c:v>
                </c:pt>
                <c:pt idx="549">
                  <c:v>547.8157894736843</c:v>
                </c:pt>
                <c:pt idx="550">
                  <c:v>785.872340425532</c:v>
                </c:pt>
                <c:pt idx="551">
                  <c:v>704.2500000000001</c:v>
                </c:pt>
                <c:pt idx="552">
                  <c:v>533.7391304347827</c:v>
                </c:pt>
                <c:pt idx="553">
                  <c:v>669.7815126050421</c:v>
                </c:pt>
                <c:pt idx="554">
                  <c:v>535.79766536965</c:v>
                </c:pt>
                <c:pt idx="555">
                  <c:v>1111.111111111111</c:v>
                </c:pt>
                <c:pt idx="556">
                  <c:v>877.1573604060916</c:v>
                </c:pt>
                <c:pt idx="557">
                  <c:v>2652.887055837564</c:v>
                </c:pt>
                <c:pt idx="558">
                  <c:v>2792.512690355331</c:v>
                </c:pt>
                <c:pt idx="559">
                  <c:v>2932.138324873097</c:v>
                </c:pt>
                <c:pt idx="560">
                  <c:v>2932.138324873097</c:v>
                </c:pt>
                <c:pt idx="561">
                  <c:v>2987.988578680204</c:v>
                </c:pt>
                <c:pt idx="562">
                  <c:v>2987.988578680204</c:v>
                </c:pt>
                <c:pt idx="563">
                  <c:v>2848.362944162438</c:v>
                </c:pt>
                <c:pt idx="564">
                  <c:v>5736.938071065991</c:v>
                </c:pt>
                <c:pt idx="565">
                  <c:v>2004.026785714286</c:v>
                </c:pt>
                <c:pt idx="566">
                  <c:v>1133.766018907563</c:v>
                </c:pt>
                <c:pt idx="567">
                  <c:v>923.3118367346942</c:v>
                </c:pt>
                <c:pt idx="568">
                  <c:v>823.7851420247636</c:v>
                </c:pt>
                <c:pt idx="569">
                  <c:v>105.9582136266856</c:v>
                </c:pt>
                <c:pt idx="570">
                  <c:v>0.0</c:v>
                </c:pt>
                <c:pt idx="571">
                  <c:v>38.75014434180141</c:v>
                </c:pt>
                <c:pt idx="572">
                  <c:v>33.35438561034763</c:v>
                </c:pt>
                <c:pt idx="573">
                  <c:v>30.1979521665044</c:v>
                </c:pt>
              </c:numCache>
            </c:numRef>
          </c:val>
        </c:ser>
        <c:axId val="306867256"/>
        <c:axId val="306862904"/>
      </c:barChart>
      <c:catAx>
        <c:axId val="306867256"/>
        <c:scaling>
          <c:orientation val="minMax"/>
        </c:scaling>
        <c:axPos val="b"/>
        <c:numFmt formatCode="General" sourceLinked="1"/>
        <c:majorTickMark val="none"/>
        <c:tickLblPos val="nextTo"/>
        <c:txPr>
          <a:bodyPr/>
          <a:lstStyle/>
          <a:p>
            <a:pPr>
              <a:defRPr lang="fr-FR"/>
            </a:pPr>
            <a:endParaRPr lang="en-US"/>
          </a:p>
        </c:txPr>
        <c:crossAx val="306862904"/>
        <c:crosses val="autoZero"/>
        <c:auto val="1"/>
        <c:lblAlgn val="ctr"/>
        <c:lblOffset val="100"/>
      </c:catAx>
      <c:valAx>
        <c:axId val="306862904"/>
        <c:scaling>
          <c:orientation val="minMax"/>
          <c:max val="6000.0"/>
          <c:min val="-5000.0"/>
        </c:scaling>
        <c:axPos val="l"/>
        <c:majorGridlines/>
        <c:title>
          <c:tx>
            <c:rich>
              <a:bodyPr rot="-5400000" vert="horz"/>
              <a:lstStyle/>
              <a:p>
                <a:pPr>
                  <a:defRPr lang="fr-FR"/>
                </a:pPr>
                <a:r>
                  <a:rPr lang="en-US"/>
                  <a:t>Grams of silver</a:t>
                </a:r>
              </a:p>
            </c:rich>
          </c:tx>
        </c:title>
        <c:numFmt formatCode="0" sourceLinked="0"/>
        <c:tickLblPos val="nextTo"/>
        <c:txPr>
          <a:bodyPr/>
          <a:lstStyle/>
          <a:p>
            <a:pPr>
              <a:defRPr lang="fr-FR"/>
            </a:pPr>
            <a:endParaRPr lang="en-US"/>
          </a:p>
        </c:txPr>
        <c:crossAx val="306867256"/>
        <c:crosses val="autoZero"/>
        <c:crossBetween val="between"/>
      </c:valAx>
    </c:plotArea>
    <c:legend>
      <c:legendPos val="r"/>
      <c:layout>
        <c:manualLayout>
          <c:xMode val="edge"/>
          <c:yMode val="edge"/>
          <c:x val="0.0762256730292614"/>
          <c:y val="0.0483904105288276"/>
          <c:w val="0.252395114258813"/>
          <c:h val="0.0563932958126424"/>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558314604924898"/>
          <c:y val="0.0189980619036647"/>
          <c:w val="0.874728451551361"/>
          <c:h val="0.899677422025719"/>
        </c:manualLayout>
      </c:layout>
      <c:lineChart>
        <c:grouping val="standard"/>
        <c:ser>
          <c:idx val="0"/>
          <c:order val="0"/>
          <c:tx>
            <c:v>Price of one uchau in tons of wheat</c:v>
          </c:tx>
          <c:spPr>
            <a:ln w="22225">
              <a:solidFill>
                <a:schemeClr val="tx1"/>
              </a:solidFill>
            </a:ln>
          </c:spPr>
          <c:marker>
            <c:symbol val="none"/>
          </c:marker>
          <c:cat>
            <c:numRef>
              <c:f>'data 2 WNG adds'!$A$5:$A$579</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data!$Y$4:$Y$578</c:f>
              <c:numCache>
                <c:formatCode>General</c:formatCode>
                <c:ptCount val="575"/>
                <c:pt idx="0" formatCode="0.000">
                  <c:v>11.63965977675</c:v>
                </c:pt>
                <c:pt idx="2" formatCode="0.000">
                  <c:v>0.0</c:v>
                </c:pt>
                <c:pt idx="3" formatCode="0.000">
                  <c:v>0.8262332859375</c:v>
                </c:pt>
                <c:pt idx="4" formatCode="0.000">
                  <c:v>0.0</c:v>
                </c:pt>
                <c:pt idx="5" formatCode="0.000">
                  <c:v>0.0</c:v>
                </c:pt>
                <c:pt idx="6" formatCode="0.000">
                  <c:v>0.0</c:v>
                </c:pt>
                <c:pt idx="7" formatCode="0.000">
                  <c:v>0.0</c:v>
                </c:pt>
                <c:pt idx="8" formatCode="0.000">
                  <c:v>1.91184845</c:v>
                </c:pt>
                <c:pt idx="9" formatCode="0.000">
                  <c:v>0.0</c:v>
                </c:pt>
                <c:pt idx="10" formatCode="0.000">
                  <c:v>0.0</c:v>
                </c:pt>
                <c:pt idx="11" formatCode="0.000">
                  <c:v>0.0</c:v>
                </c:pt>
                <c:pt idx="12" formatCode="0.000">
                  <c:v>0.0</c:v>
                </c:pt>
                <c:pt idx="13" formatCode="0.000">
                  <c:v>6.1202465625</c:v>
                </c:pt>
                <c:pt idx="14" formatCode="0.000">
                  <c:v>0.0</c:v>
                </c:pt>
                <c:pt idx="15" formatCode="0.000">
                  <c:v>3.3573924</c:v>
                </c:pt>
                <c:pt idx="16" formatCode="0.000">
                  <c:v>0.0</c:v>
                </c:pt>
                <c:pt idx="17" formatCode="0.000">
                  <c:v>0.0</c:v>
                </c:pt>
                <c:pt idx="18" formatCode="0.000">
                  <c:v>0.0</c:v>
                </c:pt>
                <c:pt idx="19" formatCode="0.000">
                  <c:v>4.896197250000001</c:v>
                </c:pt>
                <c:pt idx="20" formatCode="0.000">
                  <c:v>4.896197250000001</c:v>
                </c:pt>
                <c:pt idx="21" formatCode="0.000">
                  <c:v>0.0</c:v>
                </c:pt>
                <c:pt idx="22" formatCode="0.000">
                  <c:v>0.0</c:v>
                </c:pt>
                <c:pt idx="23" formatCode="0.000">
                  <c:v>3.147555375</c:v>
                </c:pt>
                <c:pt idx="24" formatCode="0.000">
                  <c:v>0.0</c:v>
                </c:pt>
                <c:pt idx="25" formatCode="0.000">
                  <c:v>0.0</c:v>
                </c:pt>
                <c:pt idx="26" formatCode="0.000">
                  <c:v>13.989135</c:v>
                </c:pt>
                <c:pt idx="27" formatCode="0.000">
                  <c:v>10.3519599</c:v>
                </c:pt>
                <c:pt idx="28" formatCode="0.000">
                  <c:v>18.650314782</c:v>
                </c:pt>
                <c:pt idx="29" formatCode="0.000">
                  <c:v>0.0</c:v>
                </c:pt>
                <c:pt idx="30" formatCode="0.000">
                  <c:v>0.0</c:v>
                </c:pt>
                <c:pt idx="31" formatCode="0.000">
                  <c:v>0.0</c:v>
                </c:pt>
                <c:pt idx="32" formatCode="0.000">
                  <c:v>0.0</c:v>
                </c:pt>
                <c:pt idx="33" formatCode="0.000">
                  <c:v>0.0</c:v>
                </c:pt>
                <c:pt idx="34" formatCode="0.000">
                  <c:v>8.608698461538461</c:v>
                </c:pt>
                <c:pt idx="35" formatCode="0.000">
                  <c:v>0.0</c:v>
                </c:pt>
                <c:pt idx="36" formatCode="0.000">
                  <c:v>0.0</c:v>
                </c:pt>
                <c:pt idx="37" formatCode="0.000">
                  <c:v>0.0</c:v>
                </c:pt>
                <c:pt idx="38" formatCode="0.000">
                  <c:v>0.0</c:v>
                </c:pt>
                <c:pt idx="39" formatCode="0.000">
                  <c:v>0.0</c:v>
                </c:pt>
                <c:pt idx="40" formatCode="0.000">
                  <c:v>4.069566545454545</c:v>
                </c:pt>
                <c:pt idx="41" formatCode="0.000">
                  <c:v>0.0</c:v>
                </c:pt>
                <c:pt idx="42" formatCode="0.000">
                  <c:v>0.0</c:v>
                </c:pt>
                <c:pt idx="43" formatCode="0.000">
                  <c:v>0.0</c:v>
                </c:pt>
                <c:pt idx="44" formatCode="0.000">
                  <c:v>0.0</c:v>
                </c:pt>
                <c:pt idx="45" formatCode="0.000">
                  <c:v>0.0</c:v>
                </c:pt>
                <c:pt idx="46" formatCode="0.000">
                  <c:v>0.0</c:v>
                </c:pt>
                <c:pt idx="47" formatCode="0.000">
                  <c:v>0.0</c:v>
                </c:pt>
                <c:pt idx="48" formatCode="0.000">
                  <c:v>0.0</c:v>
                </c:pt>
                <c:pt idx="49" formatCode="0.000">
                  <c:v>0.0</c:v>
                </c:pt>
                <c:pt idx="50" formatCode="0.000">
                  <c:v>0.0</c:v>
                </c:pt>
                <c:pt idx="51" formatCode="0.000">
                  <c:v>0.0</c:v>
                </c:pt>
                <c:pt idx="52" formatCode="0.000">
                  <c:v>0.0</c:v>
                </c:pt>
                <c:pt idx="53" formatCode="0.000">
                  <c:v>0.0</c:v>
                </c:pt>
                <c:pt idx="54" formatCode="0.000">
                  <c:v>4.662960217363636</c:v>
                </c:pt>
                <c:pt idx="55" formatCode="0.000">
                  <c:v>1.763394053727273</c:v>
                </c:pt>
                <c:pt idx="56" formatCode="0.000">
                  <c:v>0.0</c:v>
                </c:pt>
                <c:pt idx="57" formatCode="0.000">
                  <c:v>17.48641875</c:v>
                </c:pt>
                <c:pt idx="58" formatCode="0.000">
                  <c:v>17.79728841666667</c:v>
                </c:pt>
                <c:pt idx="59" formatCode="0.000">
                  <c:v>3.49728375</c:v>
                </c:pt>
                <c:pt idx="60" formatCode="0.000">
                  <c:v>0.0</c:v>
                </c:pt>
                <c:pt idx="61" formatCode="0.000">
                  <c:v>1.658489671666667</c:v>
                </c:pt>
                <c:pt idx="62" formatCode="0.000">
                  <c:v>8.133218023255814</c:v>
                </c:pt>
                <c:pt idx="63" formatCode="0.000">
                  <c:v>0.0</c:v>
                </c:pt>
                <c:pt idx="64" formatCode="0.000">
                  <c:v>0.0</c:v>
                </c:pt>
                <c:pt idx="65" formatCode="0.000">
                  <c:v>9.302251490648377</c:v>
                </c:pt>
                <c:pt idx="66" formatCode="0.000">
                  <c:v>0.0</c:v>
                </c:pt>
                <c:pt idx="67" formatCode="0.000">
                  <c:v>0.0</c:v>
                </c:pt>
                <c:pt idx="68" formatCode="0.000">
                  <c:v>0.0</c:v>
                </c:pt>
                <c:pt idx="69" formatCode="0.000">
                  <c:v>4.883532031654631</c:v>
                </c:pt>
                <c:pt idx="70" formatCode="0.000">
                  <c:v>6.157906486466822</c:v>
                </c:pt>
                <c:pt idx="71" formatCode="0.000">
                  <c:v>0.0</c:v>
                </c:pt>
                <c:pt idx="72" formatCode="0.000">
                  <c:v>5.088640376984128</c:v>
                </c:pt>
                <c:pt idx="73" formatCode="0.000">
                  <c:v>7.69402425</c:v>
                </c:pt>
                <c:pt idx="74" formatCode="0.000">
                  <c:v>0.0</c:v>
                </c:pt>
                <c:pt idx="75" formatCode="0.000">
                  <c:v>0.0</c:v>
                </c:pt>
                <c:pt idx="76" formatCode="0.000">
                  <c:v>12.5759883684593</c:v>
                </c:pt>
                <c:pt idx="77" formatCode="0.000">
                  <c:v>6.632779525862068</c:v>
                </c:pt>
                <c:pt idx="78" formatCode="0.000">
                  <c:v>3.956926757142856</c:v>
                </c:pt>
                <c:pt idx="79" formatCode="0.000">
                  <c:v>0.0</c:v>
                </c:pt>
                <c:pt idx="80" formatCode="0.000">
                  <c:v>0.0</c:v>
                </c:pt>
                <c:pt idx="81" formatCode="0.000">
                  <c:v>0.0</c:v>
                </c:pt>
                <c:pt idx="82" formatCode="0.000">
                  <c:v>0.0</c:v>
                </c:pt>
                <c:pt idx="83" formatCode="0.000">
                  <c:v>0.0</c:v>
                </c:pt>
                <c:pt idx="84" formatCode="0.000">
                  <c:v>0.0</c:v>
                </c:pt>
                <c:pt idx="85" formatCode="0.000">
                  <c:v>0.0</c:v>
                </c:pt>
                <c:pt idx="86" formatCode="0.000">
                  <c:v>0.0</c:v>
                </c:pt>
                <c:pt idx="87" formatCode="0.000">
                  <c:v>0.0</c:v>
                </c:pt>
                <c:pt idx="88" formatCode="0.000">
                  <c:v>0.0</c:v>
                </c:pt>
                <c:pt idx="89" formatCode="0.000">
                  <c:v>0.0</c:v>
                </c:pt>
                <c:pt idx="90" formatCode="0.000">
                  <c:v>0.0</c:v>
                </c:pt>
                <c:pt idx="91" formatCode="0.000">
                  <c:v>0.0</c:v>
                </c:pt>
                <c:pt idx="92" formatCode="0.000">
                  <c:v>0.0</c:v>
                </c:pt>
                <c:pt idx="93" formatCode="0.000">
                  <c:v>0.0</c:v>
                </c:pt>
                <c:pt idx="94" formatCode="0.000">
                  <c:v>0.0</c:v>
                </c:pt>
                <c:pt idx="95" formatCode="0.000">
                  <c:v>0.0</c:v>
                </c:pt>
                <c:pt idx="96" formatCode="0.000">
                  <c:v>0.0</c:v>
                </c:pt>
                <c:pt idx="97" formatCode="0.000">
                  <c:v>0.0</c:v>
                </c:pt>
                <c:pt idx="98" formatCode="0.000">
                  <c:v>0.0</c:v>
                </c:pt>
                <c:pt idx="99" formatCode="0.000">
                  <c:v>0.0</c:v>
                </c:pt>
                <c:pt idx="100" formatCode="0.000">
                  <c:v>0.0</c:v>
                </c:pt>
                <c:pt idx="101" formatCode="0.000">
                  <c:v>0.0</c:v>
                </c:pt>
                <c:pt idx="102" formatCode="0.000">
                  <c:v>0.0</c:v>
                </c:pt>
                <c:pt idx="103" formatCode="0.000">
                  <c:v>0.0</c:v>
                </c:pt>
                <c:pt idx="104" formatCode="0.000">
                  <c:v>0.0</c:v>
                </c:pt>
                <c:pt idx="105" formatCode="0.000">
                  <c:v>0.0</c:v>
                </c:pt>
                <c:pt idx="106" formatCode="0.000">
                  <c:v>0.0</c:v>
                </c:pt>
                <c:pt idx="107" formatCode="0.000">
                  <c:v>0.0</c:v>
                </c:pt>
                <c:pt idx="108" formatCode="0.000">
                  <c:v>0.0</c:v>
                </c:pt>
                <c:pt idx="109" formatCode="0.000">
                  <c:v>0.0</c:v>
                </c:pt>
                <c:pt idx="110" formatCode="0.000">
                  <c:v>0.0</c:v>
                </c:pt>
                <c:pt idx="111" formatCode="0.000">
                  <c:v>0.0</c:v>
                </c:pt>
                <c:pt idx="112" formatCode="0.000">
                  <c:v>0.0</c:v>
                </c:pt>
                <c:pt idx="113" formatCode="0.000">
                  <c:v>0.0</c:v>
                </c:pt>
                <c:pt idx="114" formatCode="0.000">
                  <c:v>0.0</c:v>
                </c:pt>
                <c:pt idx="115" formatCode="0.000">
                  <c:v>0.0</c:v>
                </c:pt>
                <c:pt idx="116" formatCode="0.000">
                  <c:v>0.0</c:v>
                </c:pt>
                <c:pt idx="117" formatCode="0.000">
                  <c:v>0.0</c:v>
                </c:pt>
                <c:pt idx="118" formatCode="0.000">
                  <c:v>0.0</c:v>
                </c:pt>
                <c:pt idx="119" formatCode="0.000">
                  <c:v>0.0</c:v>
                </c:pt>
                <c:pt idx="120" formatCode="0.000">
                  <c:v>0.0</c:v>
                </c:pt>
                <c:pt idx="121" formatCode="0.000">
                  <c:v>0.0</c:v>
                </c:pt>
                <c:pt idx="122" formatCode="0.000">
                  <c:v>0.0</c:v>
                </c:pt>
                <c:pt idx="123" formatCode="0.000">
                  <c:v>0.0</c:v>
                </c:pt>
                <c:pt idx="124" formatCode="0.000">
                  <c:v>0.0</c:v>
                </c:pt>
                <c:pt idx="125" formatCode="0.000">
                  <c:v>0.0</c:v>
                </c:pt>
                <c:pt idx="126" formatCode="0.000">
                  <c:v>0.0</c:v>
                </c:pt>
                <c:pt idx="127" formatCode="0.000">
                  <c:v>0.0</c:v>
                </c:pt>
                <c:pt idx="128" formatCode="0.000">
                  <c:v>0.0</c:v>
                </c:pt>
                <c:pt idx="129" formatCode="0.000">
                  <c:v>0.0</c:v>
                </c:pt>
                <c:pt idx="130" formatCode="0.000">
                  <c:v>0.0</c:v>
                </c:pt>
                <c:pt idx="131" formatCode="0.000">
                  <c:v>0.0</c:v>
                </c:pt>
                <c:pt idx="132" formatCode="0.000">
                  <c:v>0.0</c:v>
                </c:pt>
                <c:pt idx="133" formatCode="0.000">
                  <c:v>0.0</c:v>
                </c:pt>
                <c:pt idx="134" formatCode="0.000">
                  <c:v>0.0</c:v>
                </c:pt>
                <c:pt idx="135" formatCode="0.000">
                  <c:v>0.0</c:v>
                </c:pt>
                <c:pt idx="136" formatCode="0.000">
                  <c:v>0.0</c:v>
                </c:pt>
                <c:pt idx="137" formatCode="0.000">
                  <c:v>0.0</c:v>
                </c:pt>
                <c:pt idx="138" formatCode="0.000">
                  <c:v>0.0</c:v>
                </c:pt>
                <c:pt idx="139" formatCode="0.000">
                  <c:v>0.0</c:v>
                </c:pt>
                <c:pt idx="140" formatCode="0.000">
                  <c:v>0.0</c:v>
                </c:pt>
                <c:pt idx="141" formatCode="0.000">
                  <c:v>0.0</c:v>
                </c:pt>
                <c:pt idx="142" formatCode="0.000">
                  <c:v>0.0</c:v>
                </c:pt>
                <c:pt idx="143" formatCode="0.000">
                  <c:v>0.0</c:v>
                </c:pt>
                <c:pt idx="144" formatCode="0.000">
                  <c:v>0.0</c:v>
                </c:pt>
                <c:pt idx="145" formatCode="0.000">
                  <c:v>0.0</c:v>
                </c:pt>
                <c:pt idx="146" formatCode="0.000">
                  <c:v>0.0</c:v>
                </c:pt>
                <c:pt idx="147" formatCode="0.000">
                  <c:v>0.0</c:v>
                </c:pt>
                <c:pt idx="148" formatCode="0.000">
                  <c:v>0.0</c:v>
                </c:pt>
                <c:pt idx="149" formatCode="0.000">
                  <c:v>0.0</c:v>
                </c:pt>
                <c:pt idx="150" formatCode="0.000">
                  <c:v>0.0</c:v>
                </c:pt>
                <c:pt idx="151" formatCode="0.000">
                  <c:v>43.35475723140495</c:v>
                </c:pt>
                <c:pt idx="152" formatCode="0.000">
                  <c:v>0.0</c:v>
                </c:pt>
                <c:pt idx="153" formatCode="0.000">
                  <c:v>81.967587890625</c:v>
                </c:pt>
                <c:pt idx="154" formatCode="0.000">
                  <c:v>0.0</c:v>
                </c:pt>
                <c:pt idx="155" formatCode="0.000">
                  <c:v>32.61889651442308</c:v>
                </c:pt>
                <c:pt idx="156" formatCode="0.000">
                  <c:v>0.0</c:v>
                </c:pt>
                <c:pt idx="157" formatCode="0.000">
                  <c:v>0.0</c:v>
                </c:pt>
                <c:pt idx="158" formatCode="0.000">
                  <c:v>0.0</c:v>
                </c:pt>
                <c:pt idx="159" formatCode="0.000">
                  <c:v>0.0</c:v>
                </c:pt>
                <c:pt idx="160" formatCode="0.000">
                  <c:v>51.46217657878602</c:v>
                </c:pt>
                <c:pt idx="161" formatCode="0.000">
                  <c:v>53.0268088130775</c:v>
                </c:pt>
                <c:pt idx="162" formatCode="0.000">
                  <c:v>0.0</c:v>
                </c:pt>
                <c:pt idx="163" formatCode="0.000">
                  <c:v>95.85702783725911</c:v>
                </c:pt>
                <c:pt idx="164" formatCode="0.000">
                  <c:v>0.0</c:v>
                </c:pt>
                <c:pt idx="165" formatCode="0.000">
                  <c:v>0.0</c:v>
                </c:pt>
                <c:pt idx="166" formatCode="0.000">
                  <c:v>26.78770531914894</c:v>
                </c:pt>
                <c:pt idx="167" formatCode="0.000">
                  <c:v>0.0</c:v>
                </c:pt>
                <c:pt idx="168" formatCode="0.000">
                  <c:v>0.0</c:v>
                </c:pt>
                <c:pt idx="169" formatCode="0.000">
                  <c:v>71.17454805628429</c:v>
                </c:pt>
                <c:pt idx="170" formatCode="0.000">
                  <c:v>80.71654547181603</c:v>
                </c:pt>
                <c:pt idx="171" formatCode="0.000">
                  <c:v>0.0</c:v>
                </c:pt>
                <c:pt idx="172" formatCode="0.000">
                  <c:v>78.58719684002634</c:v>
                </c:pt>
                <c:pt idx="173" formatCode="0.000">
                  <c:v>36.1914722289595</c:v>
                </c:pt>
                <c:pt idx="174" formatCode="0.000">
                  <c:v>59.13346759080992</c:v>
                </c:pt>
                <c:pt idx="175" formatCode="0.000">
                  <c:v>0.0</c:v>
                </c:pt>
                <c:pt idx="176" formatCode="0.000">
                  <c:v>60.41819102990033</c:v>
                </c:pt>
                <c:pt idx="177" formatCode="0.000">
                  <c:v>70.09732787280174</c:v>
                </c:pt>
                <c:pt idx="178" formatCode="0.000">
                  <c:v>0.0</c:v>
                </c:pt>
                <c:pt idx="179" formatCode="0.000">
                  <c:v>69.5652400932401</c:v>
                </c:pt>
                <c:pt idx="180" formatCode="0.000">
                  <c:v>0.0</c:v>
                </c:pt>
                <c:pt idx="181" formatCode="0.000">
                  <c:v>52.39213412579759</c:v>
                </c:pt>
                <c:pt idx="182" formatCode="0.000">
                  <c:v>38.94471373144001</c:v>
                </c:pt>
                <c:pt idx="183" formatCode="0.000">
                  <c:v>37.63935412580778</c:v>
                </c:pt>
                <c:pt idx="184" formatCode="0.000">
                  <c:v>39.86218343722173</c:v>
                </c:pt>
                <c:pt idx="185" formatCode="0.000">
                  <c:v>40.94655617145053</c:v>
                </c:pt>
                <c:pt idx="186" formatCode="0.000">
                  <c:v>0.0</c:v>
                </c:pt>
                <c:pt idx="187" formatCode="0.000">
                  <c:v>54.2214534883721</c:v>
                </c:pt>
                <c:pt idx="188" formatCode="0.000">
                  <c:v>56.25947563805106</c:v>
                </c:pt>
                <c:pt idx="189" formatCode="0.000">
                  <c:v>50.8254153476257</c:v>
                </c:pt>
                <c:pt idx="190" formatCode="0.000">
                  <c:v>34.47722735674677</c:v>
                </c:pt>
                <c:pt idx="191" formatCode="0.000">
                  <c:v>22.54312303601645</c:v>
                </c:pt>
                <c:pt idx="192" formatCode="0.000">
                  <c:v>27.95590527577938</c:v>
                </c:pt>
                <c:pt idx="193" formatCode="0.000">
                  <c:v>33.39094163981382</c:v>
                </c:pt>
                <c:pt idx="194" formatCode="0.000">
                  <c:v>39.02129707112972</c:v>
                </c:pt>
                <c:pt idx="195" formatCode="0.000">
                  <c:v>80.4424646557444</c:v>
                </c:pt>
                <c:pt idx="196" formatCode="0.000">
                  <c:v>63.65931740614337</c:v>
                </c:pt>
                <c:pt idx="197" formatCode="0.000">
                  <c:v>56.29049418182874</c:v>
                </c:pt>
                <c:pt idx="198" formatCode="0.000">
                  <c:v>60.23690349544074</c:v>
                </c:pt>
                <c:pt idx="199" formatCode="0.000">
                  <c:v>47.41690816964285</c:v>
                </c:pt>
                <c:pt idx="200" formatCode="0.000">
                  <c:v>25.77592456592272</c:v>
                </c:pt>
                <c:pt idx="201" formatCode="0.000">
                  <c:v>12.6025489696178</c:v>
                </c:pt>
                <c:pt idx="202" formatCode="0.000">
                  <c:v>30.62757399014779</c:v>
                </c:pt>
                <c:pt idx="203" formatCode="0.000">
                  <c:v>28.30941797671708</c:v>
                </c:pt>
                <c:pt idx="204" formatCode="0.000">
                  <c:v>33.3422181915686</c:v>
                </c:pt>
                <c:pt idx="205" formatCode="0.000">
                  <c:v>51.35848291545191</c:v>
                </c:pt>
                <c:pt idx="206" formatCode="0.000">
                  <c:v>41.29031525720504</c:v>
                </c:pt>
                <c:pt idx="207" formatCode="0.000">
                  <c:v>43.67837377914095</c:v>
                </c:pt>
                <c:pt idx="208" formatCode="0.000">
                  <c:v>41.97785542011921</c:v>
                </c:pt>
                <c:pt idx="209" formatCode="0.000">
                  <c:v>35.94131090396705</c:v>
                </c:pt>
                <c:pt idx="210" formatCode="0.000">
                  <c:v>49.48187441305213</c:v>
                </c:pt>
                <c:pt idx="211" formatCode="0.000">
                  <c:v>47.31443260397831</c:v>
                </c:pt>
                <c:pt idx="212" formatCode="0.000">
                  <c:v>33.35712529359166</c:v>
                </c:pt>
                <c:pt idx="213" formatCode="0.000">
                  <c:v>37.32889800815424</c:v>
                </c:pt>
                <c:pt idx="214" formatCode="0.000">
                  <c:v>43.13460492261186</c:v>
                </c:pt>
                <c:pt idx="215" formatCode="0.000">
                  <c:v>50.527362990085</c:v>
                </c:pt>
                <c:pt idx="216" formatCode="0.000">
                  <c:v>57.99189167678193</c:v>
                </c:pt>
                <c:pt idx="217" formatCode="0.000">
                  <c:v>57.25465901806132</c:v>
                </c:pt>
                <c:pt idx="218" formatCode="0.000">
                  <c:v>0.0</c:v>
                </c:pt>
                <c:pt idx="219" formatCode="0.000">
                  <c:v>41.11574986983905</c:v>
                </c:pt>
                <c:pt idx="220" formatCode="0.000">
                  <c:v>25.5898983292683</c:v>
                </c:pt>
                <c:pt idx="221" formatCode="0.000">
                  <c:v>26.65632766925287</c:v>
                </c:pt>
                <c:pt idx="222" formatCode="0.000">
                  <c:v>0.0</c:v>
                </c:pt>
                <c:pt idx="223" formatCode="0.000">
                  <c:v>27.64321951257485</c:v>
                </c:pt>
                <c:pt idx="224" formatCode="0.000">
                  <c:v>20.19022928362021</c:v>
                </c:pt>
                <c:pt idx="225" formatCode="0.000">
                  <c:v>19.50284427615063</c:v>
                </c:pt>
                <c:pt idx="226" formatCode="0.000">
                  <c:v>0.0</c:v>
                </c:pt>
                <c:pt idx="227" formatCode="0.000">
                  <c:v>0.0</c:v>
                </c:pt>
                <c:pt idx="228" formatCode="0.000">
                  <c:v>0.0</c:v>
                </c:pt>
                <c:pt idx="229" formatCode="0.000">
                  <c:v>21.00687746513245</c:v>
                </c:pt>
                <c:pt idx="230" formatCode="0.000">
                  <c:v>7.235764355172412</c:v>
                </c:pt>
                <c:pt idx="231" formatCode="0.000">
                  <c:v>19.28921566364435</c:v>
                </c:pt>
                <c:pt idx="232" formatCode="0.000">
                  <c:v>21.3908724406603</c:v>
                </c:pt>
                <c:pt idx="233" formatCode="0.000">
                  <c:v>32.30965573154811</c:v>
                </c:pt>
                <c:pt idx="234" formatCode="0.000">
                  <c:v>25.97983963714286</c:v>
                </c:pt>
                <c:pt idx="235" formatCode="0.000">
                  <c:v>36.10964620841301</c:v>
                </c:pt>
                <c:pt idx="236" formatCode="0.000">
                  <c:v>17.69437726637838</c:v>
                </c:pt>
                <c:pt idx="237" formatCode="0.000">
                  <c:v>33.61129248854282</c:v>
                </c:pt>
                <c:pt idx="238" formatCode="0.000">
                  <c:v>0.0</c:v>
                </c:pt>
                <c:pt idx="239" formatCode="0.000">
                  <c:v>0.0</c:v>
                </c:pt>
                <c:pt idx="240" formatCode="0.000">
                  <c:v>39.5641968967742</c:v>
                </c:pt>
                <c:pt idx="241" formatCode="0.000">
                  <c:v>25.52073644189189</c:v>
                </c:pt>
                <c:pt idx="242" formatCode="0.000">
                  <c:v>31.28754881032258</c:v>
                </c:pt>
                <c:pt idx="243" formatCode="0.000">
                  <c:v>28.93209414136363</c:v>
                </c:pt>
                <c:pt idx="244" formatCode="0.000">
                  <c:v>0.0</c:v>
                </c:pt>
                <c:pt idx="245" formatCode="0.000">
                  <c:v>0.0</c:v>
                </c:pt>
                <c:pt idx="246" formatCode="0.000">
                  <c:v>31.3549788724138</c:v>
                </c:pt>
                <c:pt idx="247" formatCode="0.000">
                  <c:v>28.34464823900759</c:v>
                </c:pt>
                <c:pt idx="248" formatCode="0.000">
                  <c:v>28.68067266025106</c:v>
                </c:pt>
                <c:pt idx="249" formatCode="0.000">
                  <c:v>6.242295564988558</c:v>
                </c:pt>
                <c:pt idx="250" formatCode="0.000">
                  <c:v>0.0</c:v>
                </c:pt>
                <c:pt idx="251" formatCode="0.000">
                  <c:v>0.0</c:v>
                </c:pt>
                <c:pt idx="252" formatCode="0.000">
                  <c:v>51.811516470885</c:v>
                </c:pt>
                <c:pt idx="253" formatCode="0.000">
                  <c:v>0.0</c:v>
                </c:pt>
                <c:pt idx="254" formatCode="0.000">
                  <c:v>56.65908929934498</c:v>
                </c:pt>
                <c:pt idx="255" formatCode="0.000">
                  <c:v>45.58374358435917</c:v>
                </c:pt>
                <c:pt idx="256" formatCode="0.000">
                  <c:v>0.0</c:v>
                </c:pt>
                <c:pt idx="257" formatCode="0.000">
                  <c:v>34.54871389283352</c:v>
                </c:pt>
                <c:pt idx="258" formatCode="0.000">
                  <c:v>0.0</c:v>
                </c:pt>
                <c:pt idx="259" formatCode="0.000">
                  <c:v>13.81075549485808</c:v>
                </c:pt>
                <c:pt idx="260" formatCode="0.000">
                  <c:v>35.19272816890301</c:v>
                </c:pt>
                <c:pt idx="261" formatCode="0.000">
                  <c:v>19.96288717232433</c:v>
                </c:pt>
                <c:pt idx="262" formatCode="0.000">
                  <c:v>22.23707928034682</c:v>
                </c:pt>
                <c:pt idx="263" formatCode="0.000">
                  <c:v>0.0</c:v>
                </c:pt>
                <c:pt idx="264" formatCode="0.000">
                  <c:v>0.0</c:v>
                </c:pt>
                <c:pt idx="265" formatCode="0.000">
                  <c:v>24.32126777952756</c:v>
                </c:pt>
                <c:pt idx="266" formatCode="0.000">
                  <c:v>30.20968610944785</c:v>
                </c:pt>
                <c:pt idx="267" formatCode="0.000">
                  <c:v>30.60125341874999</c:v>
                </c:pt>
                <c:pt idx="268" formatCode="0.000">
                  <c:v>39.15153443702906</c:v>
                </c:pt>
                <c:pt idx="269" formatCode="0.000">
                  <c:v>36.29055377640518</c:v>
                </c:pt>
                <c:pt idx="270" formatCode="0.000">
                  <c:v>39.58006430209581</c:v>
                </c:pt>
                <c:pt idx="271" formatCode="0.000">
                  <c:v>20.56558303124584</c:v>
                </c:pt>
                <c:pt idx="272" formatCode="0.000">
                  <c:v>17.75929468817773</c:v>
                </c:pt>
                <c:pt idx="273" formatCode="0.000">
                  <c:v>27.02239460893562</c:v>
                </c:pt>
                <c:pt idx="274" formatCode="0.000">
                  <c:v>26.01671139365314</c:v>
                </c:pt>
                <c:pt idx="275" formatCode="0.000">
                  <c:v>34.63978618285714</c:v>
                </c:pt>
                <c:pt idx="276" formatCode="0.000">
                  <c:v>37.3375740747331</c:v>
                </c:pt>
                <c:pt idx="277" formatCode="0.000">
                  <c:v>37.8021262135955</c:v>
                </c:pt>
                <c:pt idx="278" formatCode="0.000">
                  <c:v>32.36043046554217</c:v>
                </c:pt>
                <c:pt idx="279" formatCode="0.000">
                  <c:v>17.37691217098122</c:v>
                </c:pt>
                <c:pt idx="280" formatCode="0.000">
                  <c:v>15.72550192412178</c:v>
                </c:pt>
                <c:pt idx="281" formatCode="0.000">
                  <c:v>16.35094802337662</c:v>
                </c:pt>
                <c:pt idx="282" formatCode="0.000">
                  <c:v>24.60756508144755</c:v>
                </c:pt>
                <c:pt idx="283" formatCode="0.000">
                  <c:v>45.6322753761468</c:v>
                </c:pt>
                <c:pt idx="284" formatCode="0.000">
                  <c:v>33.79946430142066</c:v>
                </c:pt>
                <c:pt idx="285" formatCode="0.000">
                  <c:v>47.04869199551569</c:v>
                </c:pt>
                <c:pt idx="286" formatCode="0.000">
                  <c:v>40.10118576846747</c:v>
                </c:pt>
                <c:pt idx="287" formatCode="0.000">
                  <c:v>31.8425101202134</c:v>
                </c:pt>
                <c:pt idx="288" formatCode="0.000">
                  <c:v>37.96916511528443</c:v>
                </c:pt>
                <c:pt idx="289" formatCode="0.000">
                  <c:v>34.27184601781737</c:v>
                </c:pt>
                <c:pt idx="290" formatCode="0.000">
                  <c:v>43.37209779072226</c:v>
                </c:pt>
                <c:pt idx="291" formatCode="0.000">
                  <c:v>45.52897396535434</c:v>
                </c:pt>
                <c:pt idx="292" formatCode="0.000">
                  <c:v>39.39884420871697</c:v>
                </c:pt>
                <c:pt idx="293" formatCode="0.000">
                  <c:v>42.97006818430034</c:v>
                </c:pt>
                <c:pt idx="294" formatCode="0.000">
                  <c:v>37.1911699906525</c:v>
                </c:pt>
                <c:pt idx="295" formatCode="0.000">
                  <c:v>44.37085454801762</c:v>
                </c:pt>
                <c:pt idx="296" formatCode="0.000">
                  <c:v>0.0</c:v>
                </c:pt>
                <c:pt idx="297" formatCode="0.000">
                  <c:v>31.84712473355818</c:v>
                </c:pt>
                <c:pt idx="298" formatCode="0.000">
                  <c:v>0.0</c:v>
                </c:pt>
                <c:pt idx="299" formatCode="0.000">
                  <c:v>55.69950305053597</c:v>
                </c:pt>
                <c:pt idx="300" formatCode="0.000">
                  <c:v>39.93502570195412</c:v>
                </c:pt>
                <c:pt idx="301" formatCode="0.000">
                  <c:v>43.41901573884298</c:v>
                </c:pt>
                <c:pt idx="302" formatCode="0.000">
                  <c:v>49.2394446273977</c:v>
                </c:pt>
                <c:pt idx="303" formatCode="0.000">
                  <c:v>15.08633221764706</c:v>
                </c:pt>
                <c:pt idx="304" formatCode="0.000">
                  <c:v>35.39422082168675</c:v>
                </c:pt>
                <c:pt idx="305" formatCode="0.000">
                  <c:v>0.0</c:v>
                </c:pt>
                <c:pt idx="306" formatCode="0.000">
                  <c:v>0.0</c:v>
                </c:pt>
                <c:pt idx="307" formatCode="0.000">
                  <c:v>25.33013804444444</c:v>
                </c:pt>
                <c:pt idx="308" formatCode="0.000">
                  <c:v>33.24659551371114</c:v>
                </c:pt>
                <c:pt idx="309" formatCode="0.000">
                  <c:v>38.16654960135288</c:v>
                </c:pt>
                <c:pt idx="310" formatCode="0.000">
                  <c:v>43.56717054954527</c:v>
                </c:pt>
                <c:pt idx="311" formatCode="0.000">
                  <c:v>0.0</c:v>
                </c:pt>
                <c:pt idx="312" formatCode="0.000">
                  <c:v>18.9148994974648</c:v>
                </c:pt>
                <c:pt idx="313" formatCode="0.000">
                  <c:v>19.38449573210162</c:v>
                </c:pt>
                <c:pt idx="314" formatCode="0.000">
                  <c:v>24.81182709628378</c:v>
                </c:pt>
                <c:pt idx="315" formatCode="0.000">
                  <c:v>27.77627953429603</c:v>
                </c:pt>
                <c:pt idx="316" formatCode="0.000">
                  <c:v>19.73035397965318</c:v>
                </c:pt>
                <c:pt idx="317" formatCode="0.000">
                  <c:v>43.09452072511848</c:v>
                </c:pt>
                <c:pt idx="318" formatCode="0.000">
                  <c:v>26.2809758183953</c:v>
                </c:pt>
                <c:pt idx="319" formatCode="0.000">
                  <c:v>0.0</c:v>
                </c:pt>
                <c:pt idx="320" formatCode="0.000">
                  <c:v>14.8311194292656</c:v>
                </c:pt>
                <c:pt idx="321" formatCode="0.000">
                  <c:v>8.464020153277312</c:v>
                </c:pt>
                <c:pt idx="322" formatCode="0.000">
                  <c:v>0.0</c:v>
                </c:pt>
                <c:pt idx="323" formatCode="0.000">
                  <c:v>20.22526904096385</c:v>
                </c:pt>
                <c:pt idx="324" formatCode="0.000">
                  <c:v>19.3574645232502</c:v>
                </c:pt>
                <c:pt idx="325" formatCode="0.000">
                  <c:v>16.5539912055515</c:v>
                </c:pt>
                <c:pt idx="326" formatCode="0.000">
                  <c:v>18.14053640498753</c:v>
                </c:pt>
                <c:pt idx="327" formatCode="0.000">
                  <c:v>18.12923389009346</c:v>
                </c:pt>
                <c:pt idx="328" formatCode="0.000">
                  <c:v>0.0</c:v>
                </c:pt>
                <c:pt idx="329" formatCode="0.000">
                  <c:v>20.58488449294911</c:v>
                </c:pt>
                <c:pt idx="330" formatCode="0.000">
                  <c:v>27.77627953429603</c:v>
                </c:pt>
                <c:pt idx="331" formatCode="0.000">
                  <c:v>19.36213760553634</c:v>
                </c:pt>
                <c:pt idx="332" formatCode="0.000">
                  <c:v>0.0</c:v>
                </c:pt>
                <c:pt idx="333" formatCode="0.000">
                  <c:v>23.47529956064074</c:v>
                </c:pt>
                <c:pt idx="334" formatCode="0.000">
                  <c:v>27.56984666715329</c:v>
                </c:pt>
                <c:pt idx="335" formatCode="0.000">
                  <c:v>0.0</c:v>
                </c:pt>
                <c:pt idx="336" formatCode="0.000">
                  <c:v>0.0</c:v>
                </c:pt>
                <c:pt idx="337" formatCode="0.000">
                  <c:v>0.76391180887372</c:v>
                </c:pt>
                <c:pt idx="338" formatCode="0.000">
                  <c:v>1.668905288971368</c:v>
                </c:pt>
                <c:pt idx="339" formatCode="0.000">
                  <c:v>31.40094503</c:v>
                </c:pt>
                <c:pt idx="340" formatCode="0.000">
                  <c:v>0.0</c:v>
                </c:pt>
                <c:pt idx="341" formatCode="0.000">
                  <c:v>0.0</c:v>
                </c:pt>
                <c:pt idx="342" formatCode="0.000">
                  <c:v>0.0</c:v>
                </c:pt>
                <c:pt idx="343" formatCode="0.000">
                  <c:v>0.0</c:v>
                </c:pt>
                <c:pt idx="344" formatCode="0.000">
                  <c:v>5.610615641711231</c:v>
                </c:pt>
                <c:pt idx="345" formatCode="0.000">
                  <c:v>0.0</c:v>
                </c:pt>
                <c:pt idx="346" formatCode="0.000">
                  <c:v>0.0</c:v>
                </c:pt>
                <c:pt idx="347" formatCode="0.000">
                  <c:v>6.470951832402235</c:v>
                </c:pt>
                <c:pt idx="348" formatCode="0.000">
                  <c:v>23.04094375058823</c:v>
                </c:pt>
                <c:pt idx="349" formatCode="0.000">
                  <c:v>0.0</c:v>
                </c:pt>
                <c:pt idx="350" formatCode="0.000">
                  <c:v>27.11950452988692</c:v>
                </c:pt>
                <c:pt idx="351" formatCode="0.000">
                  <c:v>23.89604740782918</c:v>
                </c:pt>
                <c:pt idx="352" formatCode="0.000">
                  <c:v>0.0</c:v>
                </c:pt>
                <c:pt idx="353" formatCode="0.000">
                  <c:v>19.9475521172432</c:v>
                </c:pt>
                <c:pt idx="354" formatCode="0.000">
                  <c:v>29.87078735385741</c:v>
                </c:pt>
                <c:pt idx="355" formatCode="0.000">
                  <c:v>29.01717536542894</c:v>
                </c:pt>
                <c:pt idx="356" formatCode="0.000">
                  <c:v>17.50544640914037</c:v>
                </c:pt>
                <c:pt idx="357" formatCode="0.000">
                  <c:v>18.36295913768482</c:v>
                </c:pt>
                <c:pt idx="358" formatCode="0.000">
                  <c:v>25.37987324578834</c:v>
                </c:pt>
                <c:pt idx="359" formatCode="0.000">
                  <c:v>26.35074295180056</c:v>
                </c:pt>
                <c:pt idx="360" formatCode="0.000">
                  <c:v>22.92606369286798</c:v>
                </c:pt>
                <c:pt idx="361" formatCode="0.000">
                  <c:v>22.41968840821192</c:v>
                </c:pt>
                <c:pt idx="362" formatCode="0.000">
                  <c:v>22.54293639749329</c:v>
                </c:pt>
                <c:pt idx="363" formatCode="0.000">
                  <c:v>3.676516273324573</c:v>
                </c:pt>
                <c:pt idx="364" formatCode="0.000">
                  <c:v>5.78861148413793</c:v>
                </c:pt>
                <c:pt idx="365" formatCode="0.000">
                  <c:v>14.29651959121103</c:v>
                </c:pt>
                <c:pt idx="366" formatCode="0.000">
                  <c:v>0.0</c:v>
                </c:pt>
                <c:pt idx="367" formatCode="0.000">
                  <c:v>16.00838373159948</c:v>
                </c:pt>
                <c:pt idx="368" formatCode="0.000">
                  <c:v>16.55658276082033</c:v>
                </c:pt>
                <c:pt idx="369" formatCode="0.000">
                  <c:v>15.1029899271255</c:v>
                </c:pt>
                <c:pt idx="370" formatCode="0.000">
                  <c:v>0.0</c:v>
                </c:pt>
                <c:pt idx="371" formatCode="0.000">
                  <c:v>18.7088861544073</c:v>
                </c:pt>
                <c:pt idx="372" formatCode="0.000">
                  <c:v>0.0</c:v>
                </c:pt>
                <c:pt idx="373" formatCode="0.000">
                  <c:v>22.58239844284051</c:v>
                </c:pt>
                <c:pt idx="374" formatCode="0.000">
                  <c:v>21.19275425148052</c:v>
                </c:pt>
                <c:pt idx="375" formatCode="0.000">
                  <c:v>15.71858579099396</c:v>
                </c:pt>
                <c:pt idx="376" formatCode="0.000">
                  <c:v>0.0</c:v>
                </c:pt>
                <c:pt idx="377" formatCode="0.000">
                  <c:v>0.0</c:v>
                </c:pt>
                <c:pt idx="378" formatCode="0.000">
                  <c:v>14.15244182568093</c:v>
                </c:pt>
                <c:pt idx="379" formatCode="0.000">
                  <c:v>14.92692354533172</c:v>
                </c:pt>
                <c:pt idx="380" formatCode="0.000">
                  <c:v>16.04197749484376</c:v>
                </c:pt>
                <c:pt idx="381" formatCode="0.000">
                  <c:v>0.0</c:v>
                </c:pt>
                <c:pt idx="382" formatCode="0.000">
                  <c:v>0.0</c:v>
                </c:pt>
                <c:pt idx="383" formatCode="0.000">
                  <c:v>26.18872590327613</c:v>
                </c:pt>
                <c:pt idx="384" formatCode="0.000">
                  <c:v>14.3441624403999</c:v>
                </c:pt>
                <c:pt idx="385" formatCode="0.000">
                  <c:v>17.95217080532687</c:v>
                </c:pt>
                <c:pt idx="386" formatCode="0.000">
                  <c:v>18.94771452731909</c:v>
                </c:pt>
                <c:pt idx="387" formatCode="0.000">
                  <c:v>16.15544237480315</c:v>
                </c:pt>
                <c:pt idx="388" formatCode="0.000">
                  <c:v>15.55921017391304</c:v>
                </c:pt>
                <c:pt idx="389" formatCode="0.000">
                  <c:v>18.99362559146563</c:v>
                </c:pt>
                <c:pt idx="390" formatCode="0.000">
                  <c:v>0.0</c:v>
                </c:pt>
                <c:pt idx="391" formatCode="0.000">
                  <c:v>19.72687554419202</c:v>
                </c:pt>
                <c:pt idx="392" formatCode="0.000">
                  <c:v>16.73676301495514</c:v>
                </c:pt>
                <c:pt idx="393" formatCode="0.000">
                  <c:v>18.48306646165803</c:v>
                </c:pt>
                <c:pt idx="394" formatCode="0.000">
                  <c:v>14.08450827813319</c:v>
                </c:pt>
                <c:pt idx="395" formatCode="0.000">
                  <c:v>16.87815920307114</c:v>
                </c:pt>
                <c:pt idx="396" formatCode="0.000">
                  <c:v>20.85873659667283</c:v>
                </c:pt>
                <c:pt idx="397" formatCode="0.000">
                  <c:v>23.25065554570637</c:v>
                </c:pt>
                <c:pt idx="398" formatCode="0.000">
                  <c:v>24.74482625016723</c:v>
                </c:pt>
                <c:pt idx="399" formatCode="0.000">
                  <c:v>24.15770605547353</c:v>
                </c:pt>
                <c:pt idx="400" formatCode="0.000">
                  <c:v>22.01439036051502</c:v>
                </c:pt>
                <c:pt idx="401" formatCode="0.000">
                  <c:v>19.01377939028534</c:v>
                </c:pt>
                <c:pt idx="402" formatCode="0.000">
                  <c:v>22.50728681435643</c:v>
                </c:pt>
                <c:pt idx="403" formatCode="0.000">
                  <c:v>14.23965690254477</c:v>
                </c:pt>
                <c:pt idx="404" formatCode="0.000">
                  <c:v>28.96303192546584</c:v>
                </c:pt>
                <c:pt idx="405" formatCode="0.000">
                  <c:v>22.48972500057416</c:v>
                </c:pt>
                <c:pt idx="406" formatCode="0.000">
                  <c:v>21.73454641525424</c:v>
                </c:pt>
                <c:pt idx="407" formatCode="0.000">
                  <c:v>29.81293073114754</c:v>
                </c:pt>
                <c:pt idx="408" formatCode="0.000">
                  <c:v>27.97828884</c:v>
                </c:pt>
                <c:pt idx="409" formatCode="0.000">
                  <c:v>20.34381129296668</c:v>
                </c:pt>
                <c:pt idx="410" formatCode="0.000">
                  <c:v>20.0846877497721</c:v>
                </c:pt>
                <c:pt idx="411" formatCode="0.000">
                  <c:v>22.24703012646725</c:v>
                </c:pt>
                <c:pt idx="412" formatCode="0.000">
                  <c:v>28.06332923161095</c:v>
                </c:pt>
                <c:pt idx="413" formatCode="0.000">
                  <c:v>40.1629586924138</c:v>
                </c:pt>
                <c:pt idx="414" formatCode="0.000">
                  <c:v>21.54477857197861</c:v>
                </c:pt>
                <c:pt idx="415" formatCode="0.000">
                  <c:v>26.21547377844706</c:v>
                </c:pt>
                <c:pt idx="416" formatCode="0.000">
                  <c:v>28.19859032692914</c:v>
                </c:pt>
                <c:pt idx="417" formatCode="0.000">
                  <c:v>26.55566398372881</c:v>
                </c:pt>
                <c:pt idx="418" formatCode="0.000">
                  <c:v>8.617911431035692</c:v>
                </c:pt>
                <c:pt idx="419" formatCode="0.000">
                  <c:v>28.5611698575</c:v>
                </c:pt>
                <c:pt idx="420" formatCode="0.000">
                  <c:v>18.1639152678534</c:v>
                </c:pt>
                <c:pt idx="421" formatCode="0.000">
                  <c:v>30.23925464915198</c:v>
                </c:pt>
                <c:pt idx="422" formatCode="0.000">
                  <c:v>2.869566153846154</c:v>
                </c:pt>
                <c:pt idx="423" formatCode="0.000">
                  <c:v>2.066087630769231</c:v>
                </c:pt>
                <c:pt idx="424" formatCode="0.000">
                  <c:v>15.98758285714286</c:v>
                </c:pt>
                <c:pt idx="425" formatCode="0.000">
                  <c:v>10.64712894545454</c:v>
                </c:pt>
                <c:pt idx="426" formatCode="0.000">
                  <c:v>18.68927445375746</c:v>
                </c:pt>
                <c:pt idx="427" formatCode="0.000">
                  <c:v>16.12308170440678</c:v>
                </c:pt>
                <c:pt idx="428" formatCode="0.000">
                  <c:v>13.36986213737549</c:v>
                </c:pt>
                <c:pt idx="429" formatCode="0.000">
                  <c:v>8.976991071657753</c:v>
                </c:pt>
                <c:pt idx="430" formatCode="0.000">
                  <c:v>8.952091510238908</c:v>
                </c:pt>
                <c:pt idx="431" formatCode="0.000">
                  <c:v>9.41912467182045</c:v>
                </c:pt>
                <c:pt idx="432" formatCode="0.000">
                  <c:v>19.32202267955801</c:v>
                </c:pt>
                <c:pt idx="433" formatCode="0.000">
                  <c:v>20.87932002985074</c:v>
                </c:pt>
                <c:pt idx="434" formatCode="0.000">
                  <c:v>18.31911769285714</c:v>
                </c:pt>
                <c:pt idx="435" formatCode="0.000">
                  <c:v>13.61105943567568</c:v>
                </c:pt>
                <c:pt idx="436" formatCode="0.000">
                  <c:v>12.77269707913043</c:v>
                </c:pt>
                <c:pt idx="437" formatCode="0.000">
                  <c:v>17.36583445241379</c:v>
                </c:pt>
                <c:pt idx="438" formatCode="0.000">
                  <c:v>10.90063201558442</c:v>
                </c:pt>
                <c:pt idx="439" formatCode="0.000">
                  <c:v>9.947820488506199</c:v>
                </c:pt>
                <c:pt idx="440" formatCode="0.000">
                  <c:v>8.976991071657753</c:v>
                </c:pt>
                <c:pt idx="441" formatCode="0.000">
                  <c:v>15.79949784610231</c:v>
                </c:pt>
                <c:pt idx="442" formatCode="0.000">
                  <c:v>8.461056374205003</c:v>
                </c:pt>
                <c:pt idx="443" formatCode="0.000">
                  <c:v>14.87298697322634</c:v>
                </c:pt>
                <c:pt idx="444" formatCode="0.000">
                  <c:v>15.22394298316464</c:v>
                </c:pt>
                <c:pt idx="445" formatCode="0.000">
                  <c:v>15.31880200480684</c:v>
                </c:pt>
                <c:pt idx="446" formatCode="0.000">
                  <c:v>14.13361006817424</c:v>
                </c:pt>
                <c:pt idx="447" formatCode="0.000">
                  <c:v>19.25022175965609</c:v>
                </c:pt>
                <c:pt idx="448" formatCode="0.000">
                  <c:v>26.37395882403442</c:v>
                </c:pt>
                <c:pt idx="449" formatCode="0.000">
                  <c:v>26.3856775681624</c:v>
                </c:pt>
                <c:pt idx="450" formatCode="0.000">
                  <c:v>26.11689759495167</c:v>
                </c:pt>
                <c:pt idx="451" formatCode="0.000">
                  <c:v>14.03365703739138</c:v>
                </c:pt>
                <c:pt idx="452" formatCode="0.000">
                  <c:v>0.0</c:v>
                </c:pt>
                <c:pt idx="453" formatCode="0.000">
                  <c:v>13.90703757539988</c:v>
                </c:pt>
                <c:pt idx="454" formatCode="0.000">
                  <c:v>26.76752528984348</c:v>
                </c:pt>
                <c:pt idx="455" formatCode="0.000">
                  <c:v>13.29131106244175</c:v>
                </c:pt>
                <c:pt idx="456" formatCode="0.000">
                  <c:v>19.5604483664148</c:v>
                </c:pt>
                <c:pt idx="457" formatCode="0.000">
                  <c:v>15.1299468100465</c:v>
                </c:pt>
                <c:pt idx="458" formatCode="0.000">
                  <c:v>29.79056423816171</c:v>
                </c:pt>
                <c:pt idx="459" formatCode="0.000">
                  <c:v>23.41311389276183</c:v>
                </c:pt>
                <c:pt idx="460" formatCode="0.000">
                  <c:v>0.0</c:v>
                </c:pt>
                <c:pt idx="461" formatCode="0.000">
                  <c:v>0.0</c:v>
                </c:pt>
                <c:pt idx="462" formatCode="0.000">
                  <c:v>29.64160252449013</c:v>
                </c:pt>
                <c:pt idx="463" formatCode="0.000">
                  <c:v>30.23928061353979</c:v>
                </c:pt>
                <c:pt idx="464" formatCode="0.000">
                  <c:v>0.0</c:v>
                </c:pt>
                <c:pt idx="465" formatCode="0.000">
                  <c:v>24.46608462338869</c:v>
                </c:pt>
                <c:pt idx="466" formatCode="0.000">
                  <c:v>0.0</c:v>
                </c:pt>
                <c:pt idx="467" formatCode="0.000">
                  <c:v>0.0</c:v>
                </c:pt>
                <c:pt idx="468" formatCode="0.000">
                  <c:v>15.16716685139962</c:v>
                </c:pt>
                <c:pt idx="469" formatCode="0.000">
                  <c:v>20.28109646412483</c:v>
                </c:pt>
                <c:pt idx="470" formatCode="0.000">
                  <c:v>23.68291930253757</c:v>
                </c:pt>
                <c:pt idx="471" formatCode="0.000">
                  <c:v>24.56355906411931</c:v>
                </c:pt>
                <c:pt idx="472" formatCode="0.000">
                  <c:v>23.7132820195921</c:v>
                </c:pt>
                <c:pt idx="473" formatCode="0.000">
                  <c:v>0.0</c:v>
                </c:pt>
                <c:pt idx="474" formatCode="0.000">
                  <c:v>16.94937806564405</c:v>
                </c:pt>
                <c:pt idx="475" formatCode="0.000">
                  <c:v>15.23747750344647</c:v>
                </c:pt>
                <c:pt idx="476" formatCode="0.000">
                  <c:v>0.0</c:v>
                </c:pt>
                <c:pt idx="477" formatCode="0.000">
                  <c:v>0.0</c:v>
                </c:pt>
                <c:pt idx="478" formatCode="0.000">
                  <c:v>0.0</c:v>
                </c:pt>
                <c:pt idx="479" formatCode="0.000">
                  <c:v>0.0</c:v>
                </c:pt>
                <c:pt idx="480" formatCode="0.000">
                  <c:v>0.0</c:v>
                </c:pt>
                <c:pt idx="481" formatCode="0.000">
                  <c:v>0.0</c:v>
                </c:pt>
                <c:pt idx="482" formatCode="0.000">
                  <c:v>0.0</c:v>
                </c:pt>
                <c:pt idx="483" formatCode="0.000">
                  <c:v>0.0</c:v>
                </c:pt>
                <c:pt idx="484" formatCode="0.000">
                  <c:v>0.0</c:v>
                </c:pt>
                <c:pt idx="485" formatCode="0.000">
                  <c:v>0.0</c:v>
                </c:pt>
                <c:pt idx="486" formatCode="0.000">
                  <c:v>0.0</c:v>
                </c:pt>
                <c:pt idx="487" formatCode="0.000">
                  <c:v>21.96628902056419</c:v>
                </c:pt>
                <c:pt idx="488" formatCode="0.000">
                  <c:v>20.06112795583714</c:v>
                </c:pt>
                <c:pt idx="489" formatCode="0.000">
                  <c:v>19.08809078976454</c:v>
                </c:pt>
                <c:pt idx="490" formatCode="0.000">
                  <c:v>19.67697869710834</c:v>
                </c:pt>
                <c:pt idx="491" formatCode="0.000">
                  <c:v>20.59580313339573</c:v>
                </c:pt>
                <c:pt idx="492" formatCode="0.000">
                  <c:v>23.46297515382974</c:v>
                </c:pt>
                <c:pt idx="493" formatCode="0.000">
                  <c:v>24.16471068065937</c:v>
                </c:pt>
                <c:pt idx="494" formatCode="0.000">
                  <c:v>19.73997862890271</c:v>
                </c:pt>
                <c:pt idx="495" formatCode="0.000">
                  <c:v>23.59387979391441</c:v>
                </c:pt>
                <c:pt idx="496" formatCode="0.000">
                  <c:v>23.12805788287956</c:v>
                </c:pt>
                <c:pt idx="497" formatCode="0.000">
                  <c:v>22.73876358043078</c:v>
                </c:pt>
                <c:pt idx="498" formatCode="0.000">
                  <c:v>23.17600889453441</c:v>
                </c:pt>
                <c:pt idx="499" formatCode="0.000">
                  <c:v>17.95628263246376</c:v>
                </c:pt>
                <c:pt idx="500" formatCode="0.000">
                  <c:v>18.32034717691789</c:v>
                </c:pt>
                <c:pt idx="501" formatCode="0.000">
                  <c:v>8.563129618186037</c:v>
                </c:pt>
                <c:pt idx="502" formatCode="0.000">
                  <c:v>9.358602245963298</c:v>
                </c:pt>
                <c:pt idx="503" formatCode="0.000">
                  <c:v>0.0</c:v>
                </c:pt>
                <c:pt idx="504" formatCode="0.000">
                  <c:v>5.384842163269615</c:v>
                </c:pt>
                <c:pt idx="505" formatCode="0.000">
                  <c:v>4.49812751655488</c:v>
                </c:pt>
                <c:pt idx="506" formatCode="0.000">
                  <c:v>4.494415067288849</c:v>
                </c:pt>
                <c:pt idx="507" formatCode="0.000">
                  <c:v>0.0</c:v>
                </c:pt>
                <c:pt idx="508" formatCode="0.000">
                  <c:v>0.0</c:v>
                </c:pt>
                <c:pt idx="509" formatCode="0.000">
                  <c:v>4.321579433477065</c:v>
                </c:pt>
                <c:pt idx="510" formatCode="0.000">
                  <c:v>0.0</c:v>
                </c:pt>
                <c:pt idx="511" formatCode="0.000">
                  <c:v>0.0</c:v>
                </c:pt>
                <c:pt idx="512" formatCode="0.000">
                  <c:v>0.0</c:v>
                </c:pt>
                <c:pt idx="513" formatCode="0.000">
                  <c:v>0.0</c:v>
                </c:pt>
                <c:pt idx="514" formatCode="0.000">
                  <c:v>0.0</c:v>
                </c:pt>
                <c:pt idx="515" formatCode="0.000">
                  <c:v>2.513946309926177</c:v>
                </c:pt>
                <c:pt idx="516" formatCode="0.000">
                  <c:v>2.618026889636496</c:v>
                </c:pt>
                <c:pt idx="517" formatCode="0.000">
                  <c:v>3.224609479651647</c:v>
                </c:pt>
                <c:pt idx="518" formatCode="0.000">
                  <c:v>5.058833497512984</c:v>
                </c:pt>
                <c:pt idx="519" formatCode="0.000">
                  <c:v>15.08766523663474</c:v>
                </c:pt>
                <c:pt idx="520" formatCode="0.000">
                  <c:v>18.75595801002264</c:v>
                </c:pt>
                <c:pt idx="521" formatCode="0.000">
                  <c:v>19.73474855937697</c:v>
                </c:pt>
                <c:pt idx="522" formatCode="0.000">
                  <c:v>19.26704164091858</c:v>
                </c:pt>
                <c:pt idx="523" formatCode="0.000">
                  <c:v>19.63811059103998</c:v>
                </c:pt>
                <c:pt idx="524" formatCode="0.000">
                  <c:v>20.28718296681503</c:v>
                </c:pt>
                <c:pt idx="525" formatCode="0.000">
                  <c:v>20.66260033274728</c:v>
                </c:pt>
                <c:pt idx="526" formatCode="0.000">
                  <c:v>20.5515110836465</c:v>
                </c:pt>
                <c:pt idx="527" formatCode="0.000">
                  <c:v>20.95056955129012</c:v>
                </c:pt>
                <c:pt idx="528" formatCode="0.000">
                  <c:v>20.02285484998355</c:v>
                </c:pt>
                <c:pt idx="529" formatCode="0.000">
                  <c:v>20.0703720281765</c:v>
                </c:pt>
                <c:pt idx="530" formatCode="0.000">
                  <c:v>20.66749026583411</c:v>
                </c:pt>
                <c:pt idx="531" formatCode="0.000">
                  <c:v>19.21357919879864</c:v>
                </c:pt>
                <c:pt idx="532" formatCode="0.000">
                  <c:v>19.70540336839344</c:v>
                </c:pt>
                <c:pt idx="533" formatCode="0.000">
                  <c:v>19.99979266529357</c:v>
                </c:pt>
                <c:pt idx="534" formatCode="0.000">
                  <c:v>18.76744529622735</c:v>
                </c:pt>
                <c:pt idx="535" formatCode="0.000">
                  <c:v>17.49298855620874</c:v>
                </c:pt>
                <c:pt idx="536" formatCode="0.000">
                  <c:v>16.66690655991606</c:v>
                </c:pt>
                <c:pt idx="537" formatCode="0.000">
                  <c:v>18.43077004629148</c:v>
                </c:pt>
                <c:pt idx="538" formatCode="0.000">
                  <c:v>20.54725170311102</c:v>
                </c:pt>
                <c:pt idx="539" formatCode="0.000">
                  <c:v>18.46152690564854</c:v>
                </c:pt>
                <c:pt idx="540" formatCode="0.000">
                  <c:v>14.3065767764611</c:v>
                </c:pt>
                <c:pt idx="541" formatCode="0.000">
                  <c:v>16.9405913792301</c:v>
                </c:pt>
                <c:pt idx="542" formatCode="0.000">
                  <c:v>16.38742921174504</c:v>
                </c:pt>
                <c:pt idx="543" formatCode="0.000">
                  <c:v>12.492632984169</c:v>
                </c:pt>
                <c:pt idx="544" formatCode="0.000">
                  <c:v>0.0</c:v>
                </c:pt>
                <c:pt idx="545" formatCode="0.000">
                  <c:v>0.0</c:v>
                </c:pt>
                <c:pt idx="546" formatCode="0.000">
                  <c:v>7.849825444383463</c:v>
                </c:pt>
                <c:pt idx="547" formatCode="0.000">
                  <c:v>6.420632301165926</c:v>
                </c:pt>
                <c:pt idx="548" formatCode="0.000">
                  <c:v>4.454737343192047</c:v>
                </c:pt>
                <c:pt idx="549" formatCode="0.000">
                  <c:v>0.0</c:v>
                </c:pt>
                <c:pt idx="550" formatCode="0.000">
                  <c:v>5.369591256624812</c:v>
                </c:pt>
                <c:pt idx="551" formatCode="0.000">
                  <c:v>6.582297563542246</c:v>
                </c:pt>
                <c:pt idx="552" formatCode="0.000">
                  <c:v>5.640798418433223</c:v>
                </c:pt>
                <c:pt idx="553" formatCode="0.000">
                  <c:v>5.864606271985388</c:v>
                </c:pt>
                <c:pt idx="554" formatCode="0.000">
                  <c:v>4.044346035857783</c:v>
                </c:pt>
                <c:pt idx="555" formatCode="0.000">
                  <c:v>14.37321371535785</c:v>
                </c:pt>
                <c:pt idx="556" formatCode="0.000">
                  <c:v>37.89210952541485</c:v>
                </c:pt>
                <c:pt idx="557" formatCode="0.000">
                  <c:v>33.80843125485739</c:v>
                </c:pt>
                <c:pt idx="558" formatCode="0.000">
                  <c:v>28.65426905722421</c:v>
                </c:pt>
                <c:pt idx="559" formatCode="0.000">
                  <c:v>33.23309828010295</c:v>
                </c:pt>
                <c:pt idx="560" formatCode="0.000">
                  <c:v>28.40832453315954</c:v>
                </c:pt>
                <c:pt idx="561" formatCode="0.000">
                  <c:v>37.4933230689788</c:v>
                </c:pt>
                <c:pt idx="562" formatCode="0.000">
                  <c:v>28.91751273646328</c:v>
                </c:pt>
                <c:pt idx="563" formatCode="0.000">
                  <c:v>30.99115850579202</c:v>
                </c:pt>
                <c:pt idx="564" formatCode="0.000">
                  <c:v>24.96718656301907</c:v>
                </c:pt>
                <c:pt idx="565" formatCode="0.000">
                  <c:v>12.62130755708785</c:v>
                </c:pt>
                <c:pt idx="566" formatCode="0.000">
                  <c:v>12.95269823885947</c:v>
                </c:pt>
                <c:pt idx="567" formatCode="0.000">
                  <c:v>14.49115390925695</c:v>
                </c:pt>
                <c:pt idx="568" formatCode="0.000">
                  <c:v>14.07179390148643</c:v>
                </c:pt>
                <c:pt idx="569" formatCode="0.000">
                  <c:v>33.262196614053</c:v>
                </c:pt>
                <c:pt idx="570" formatCode="0.000">
                  <c:v>48.68940448253056</c:v>
                </c:pt>
                <c:pt idx="571" formatCode="0.000">
                  <c:v>24.24539569671527</c:v>
                </c:pt>
                <c:pt idx="572" formatCode="0.000">
                  <c:v>12.09507980179879</c:v>
                </c:pt>
                <c:pt idx="573" formatCode="0.000">
                  <c:v>5.185295100806719</c:v>
                </c:pt>
                <c:pt idx="574" formatCode="0.000">
                  <c:v>3.826496817509115</c:v>
                </c:pt>
              </c:numCache>
            </c:numRef>
          </c:val>
        </c:ser>
        <c:marker val="1"/>
        <c:axId val="307008792"/>
        <c:axId val="307012056"/>
      </c:lineChart>
      <c:lineChart>
        <c:grouping val="standard"/>
        <c:ser>
          <c:idx val="1"/>
          <c:order val="1"/>
          <c:tx>
            <c:v>Price of one uchau in grams of silver</c:v>
          </c:tx>
          <c:spPr>
            <a:ln w="22225"/>
          </c:spPr>
          <c:marker>
            <c:symbol val="none"/>
          </c:marker>
          <c:cat>
            <c:numRef>
              <c:f>'data 2 WNG adds'!$A$5:$A$579</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data!$AA$4:$AA$578</c:f>
              <c:numCache>
                <c:formatCode>0.000</c:formatCode>
                <c:ptCount val="575"/>
                <c:pt idx="0">
                  <c:v>6664.7205</c:v>
                </c:pt>
                <c:pt idx="1">
                  <c:v>0.0</c:v>
                </c:pt>
                <c:pt idx="2">
                  <c:v>0.0</c:v>
                </c:pt>
                <c:pt idx="3">
                  <c:v>3784.725</c:v>
                </c:pt>
                <c:pt idx="4">
                  <c:v>0.0</c:v>
                </c:pt>
                <c:pt idx="5">
                  <c:v>0.0</c:v>
                </c:pt>
                <c:pt idx="6">
                  <c:v>0.0</c:v>
                </c:pt>
                <c:pt idx="7">
                  <c:v>0.0</c:v>
                </c:pt>
                <c:pt idx="8">
                  <c:v>2463.075</c:v>
                </c:pt>
                <c:pt idx="9">
                  <c:v>0.0</c:v>
                </c:pt>
                <c:pt idx="10">
                  <c:v>0.0</c:v>
                </c:pt>
                <c:pt idx="11">
                  <c:v>0.0</c:v>
                </c:pt>
                <c:pt idx="12">
                  <c:v>0.0</c:v>
                </c:pt>
                <c:pt idx="13">
                  <c:v>3504.375</c:v>
                </c:pt>
                <c:pt idx="14">
                  <c:v>0.0</c:v>
                </c:pt>
                <c:pt idx="15">
                  <c:v>2403.0</c:v>
                </c:pt>
                <c:pt idx="16">
                  <c:v>0.0</c:v>
                </c:pt>
                <c:pt idx="17">
                  <c:v>0.0</c:v>
                </c:pt>
                <c:pt idx="18">
                  <c:v>0.0</c:v>
                </c:pt>
                <c:pt idx="19">
                  <c:v>2371.95</c:v>
                </c:pt>
                <c:pt idx="20">
                  <c:v>2371.95</c:v>
                </c:pt>
                <c:pt idx="21">
                  <c:v>0.0</c:v>
                </c:pt>
                <c:pt idx="22">
                  <c:v>0.0</c:v>
                </c:pt>
                <c:pt idx="23">
                  <c:v>1524.825</c:v>
                </c:pt>
                <c:pt idx="24">
                  <c:v>0.0</c:v>
                </c:pt>
                <c:pt idx="25">
                  <c:v>0.0</c:v>
                </c:pt>
                <c:pt idx="26">
                  <c:v>1694.25</c:v>
                </c:pt>
                <c:pt idx="27">
                  <c:v>1253.745</c:v>
                </c:pt>
                <c:pt idx="28">
                  <c:v>2258.7741</c:v>
                </c:pt>
                <c:pt idx="29">
                  <c:v>0.0</c:v>
                </c:pt>
                <c:pt idx="30">
                  <c:v>0.0</c:v>
                </c:pt>
                <c:pt idx="31">
                  <c:v>0.0</c:v>
                </c:pt>
                <c:pt idx="32">
                  <c:v>0.0</c:v>
                </c:pt>
                <c:pt idx="33">
                  <c:v>0.0</c:v>
                </c:pt>
                <c:pt idx="34">
                  <c:v>2710.8</c:v>
                </c:pt>
                <c:pt idx="35">
                  <c:v>0.0</c:v>
                </c:pt>
                <c:pt idx="36">
                  <c:v>0.0</c:v>
                </c:pt>
                <c:pt idx="37">
                  <c:v>0.0</c:v>
                </c:pt>
                <c:pt idx="38">
                  <c:v>0.0</c:v>
                </c:pt>
                <c:pt idx="39">
                  <c:v>0.0</c:v>
                </c:pt>
                <c:pt idx="40">
                  <c:v>2466.0</c:v>
                </c:pt>
                <c:pt idx="41">
                  <c:v>0.0</c:v>
                </c:pt>
                <c:pt idx="42">
                  <c:v>0.0</c:v>
                </c:pt>
                <c:pt idx="43">
                  <c:v>0.0</c:v>
                </c:pt>
                <c:pt idx="44">
                  <c:v>0.0</c:v>
                </c:pt>
                <c:pt idx="45">
                  <c:v>0.0</c:v>
                </c:pt>
                <c:pt idx="46">
                  <c:v>0.0</c:v>
                </c:pt>
                <c:pt idx="47">
                  <c:v>0.0</c:v>
                </c:pt>
                <c:pt idx="48">
                  <c:v>0.0</c:v>
                </c:pt>
                <c:pt idx="49">
                  <c:v>0.0</c:v>
                </c:pt>
                <c:pt idx="50">
                  <c:v>0.0</c:v>
                </c:pt>
                <c:pt idx="51">
                  <c:v>0.0</c:v>
                </c:pt>
                <c:pt idx="52">
                  <c:v>0.0</c:v>
                </c:pt>
                <c:pt idx="53">
                  <c:v>0.0</c:v>
                </c:pt>
                <c:pt idx="54">
                  <c:v>5387.15205</c:v>
                </c:pt>
                <c:pt idx="55">
                  <c:v>2037.26205</c:v>
                </c:pt>
                <c:pt idx="56">
                  <c:v>0.0</c:v>
                </c:pt>
                <c:pt idx="57">
                  <c:v>3305.8125</c:v>
                </c:pt>
                <c:pt idx="58">
                  <c:v>3364.5825</c:v>
                </c:pt>
                <c:pt idx="59">
                  <c:v>4407.75</c:v>
                </c:pt>
                <c:pt idx="60">
                  <c:v>0.0</c:v>
                </c:pt>
                <c:pt idx="61">
                  <c:v>3135.3795</c:v>
                </c:pt>
                <c:pt idx="62">
                  <c:v>2350.8</c:v>
                </c:pt>
                <c:pt idx="63">
                  <c:v>0.0</c:v>
                </c:pt>
                <c:pt idx="64">
                  <c:v>0.0</c:v>
                </c:pt>
                <c:pt idx="65">
                  <c:v>1567.10205</c:v>
                </c:pt>
                <c:pt idx="66">
                  <c:v>0.0</c:v>
                </c:pt>
                <c:pt idx="67">
                  <c:v>0.0</c:v>
                </c:pt>
                <c:pt idx="68">
                  <c:v>0.0</c:v>
                </c:pt>
                <c:pt idx="69">
                  <c:v>2020.21875</c:v>
                </c:pt>
                <c:pt idx="70">
                  <c:v>2222.240625</c:v>
                </c:pt>
                <c:pt idx="71">
                  <c:v>0.0</c:v>
                </c:pt>
                <c:pt idx="72">
                  <c:v>2020.21875</c:v>
                </c:pt>
                <c:pt idx="73">
                  <c:v>1616.175</c:v>
                </c:pt>
                <c:pt idx="74">
                  <c:v>0.0</c:v>
                </c:pt>
                <c:pt idx="75">
                  <c:v>0.0</c:v>
                </c:pt>
                <c:pt idx="76">
                  <c:v>1583.66925</c:v>
                </c:pt>
                <c:pt idx="77">
                  <c:v>1619.51625</c:v>
                </c:pt>
                <c:pt idx="78">
                  <c:v>1267.4475</c:v>
                </c:pt>
                <c:pt idx="79">
                  <c:v>0.0</c:v>
                </c:pt>
                <c:pt idx="80">
                  <c:v>0.0</c:v>
                </c:pt>
                <c:pt idx="81">
                  <c:v>0.0</c:v>
                </c:pt>
                <c:pt idx="82">
                  <c:v>0.0</c:v>
                </c:pt>
                <c:pt idx="83">
                  <c:v>0.0</c:v>
                </c:pt>
                <c:pt idx="84">
                  <c:v>0.0</c:v>
                </c:pt>
                <c:pt idx="85">
                  <c:v>0.0</c:v>
                </c:pt>
                <c:pt idx="86">
                  <c:v>0.0</c:v>
                </c:pt>
                <c:pt idx="87">
                  <c:v>0.0</c:v>
                </c:pt>
                <c:pt idx="88">
                  <c:v>0.0</c:v>
                </c:pt>
                <c:pt idx="89">
                  <c:v>0.0</c:v>
                </c:pt>
                <c:pt idx="90">
                  <c:v>0.0</c:v>
                </c:pt>
                <c:pt idx="91">
                  <c:v>0.0</c:v>
                </c:pt>
                <c:pt idx="92">
                  <c:v>0.0</c:v>
                </c:pt>
                <c:pt idx="93">
                  <c:v>0.0</c:v>
                </c:pt>
                <c:pt idx="94">
                  <c:v>0.0</c:v>
                </c:pt>
                <c:pt idx="95">
                  <c:v>0.0</c:v>
                </c:pt>
                <c:pt idx="96">
                  <c:v>0.0</c:v>
                </c:pt>
                <c:pt idx="97">
                  <c:v>0.0</c:v>
                </c:pt>
                <c:pt idx="98">
                  <c:v>0.0</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6">
                  <c:v>0.0</c:v>
                </c:pt>
                <c:pt idx="127">
                  <c:v>0.0</c:v>
                </c:pt>
                <c:pt idx="128">
                  <c:v>0.0</c:v>
                </c:pt>
                <c:pt idx="129">
                  <c:v>0.0</c:v>
                </c:pt>
                <c:pt idx="130">
                  <c:v>0.0</c:v>
                </c:pt>
                <c:pt idx="131">
                  <c:v>0.0</c:v>
                </c:pt>
                <c:pt idx="132">
                  <c:v>0.0</c:v>
                </c:pt>
                <c:pt idx="133">
                  <c:v>0.0</c:v>
                </c:pt>
                <c:pt idx="134">
                  <c:v>0.0</c:v>
                </c:pt>
                <c:pt idx="135">
                  <c:v>0.0</c:v>
                </c:pt>
                <c:pt idx="136">
                  <c:v>0.0</c:v>
                </c:pt>
                <c:pt idx="137">
                  <c:v>0.0</c:v>
                </c:pt>
                <c:pt idx="138">
                  <c:v>0.0</c:v>
                </c:pt>
                <c:pt idx="139">
                  <c:v>0.0</c:v>
                </c:pt>
                <c:pt idx="140">
                  <c:v>0.0</c:v>
                </c:pt>
                <c:pt idx="141">
                  <c:v>0.0</c:v>
                </c:pt>
                <c:pt idx="142">
                  <c:v>0.0</c:v>
                </c:pt>
                <c:pt idx="143">
                  <c:v>0.0</c:v>
                </c:pt>
                <c:pt idx="144">
                  <c:v>0.0</c:v>
                </c:pt>
                <c:pt idx="145">
                  <c:v>0.0</c:v>
                </c:pt>
                <c:pt idx="146">
                  <c:v>0.0</c:v>
                </c:pt>
                <c:pt idx="147">
                  <c:v>0.0</c:v>
                </c:pt>
                <c:pt idx="148">
                  <c:v>0.0</c:v>
                </c:pt>
                <c:pt idx="149">
                  <c:v>0.0</c:v>
                </c:pt>
                <c:pt idx="150">
                  <c:v>0.0</c:v>
                </c:pt>
                <c:pt idx="151">
                  <c:v>26460.0</c:v>
                </c:pt>
                <c:pt idx="152">
                  <c:v>0.0</c:v>
                </c:pt>
                <c:pt idx="153">
                  <c:v>26460.0</c:v>
                </c:pt>
                <c:pt idx="154">
                  <c:v>0.0</c:v>
                </c:pt>
                <c:pt idx="155">
                  <c:v>17110.8</c:v>
                </c:pt>
                <c:pt idx="156">
                  <c:v>0.0</c:v>
                </c:pt>
                <c:pt idx="157">
                  <c:v>0.0</c:v>
                </c:pt>
                <c:pt idx="158">
                  <c:v>0.0</c:v>
                </c:pt>
                <c:pt idx="159">
                  <c:v>0.0</c:v>
                </c:pt>
                <c:pt idx="160">
                  <c:v>26460.0</c:v>
                </c:pt>
                <c:pt idx="161">
                  <c:v>21168.0</c:v>
                </c:pt>
                <c:pt idx="162">
                  <c:v>0.0</c:v>
                </c:pt>
                <c:pt idx="163">
                  <c:v>21168.0</c:v>
                </c:pt>
                <c:pt idx="164">
                  <c:v>0.0</c:v>
                </c:pt>
                <c:pt idx="165">
                  <c:v>0.0</c:v>
                </c:pt>
                <c:pt idx="166">
                  <c:v>15876.0</c:v>
                </c:pt>
                <c:pt idx="167">
                  <c:v>0.0</c:v>
                </c:pt>
                <c:pt idx="168">
                  <c:v>0.0</c:v>
                </c:pt>
                <c:pt idx="169">
                  <c:v>18036</c:v>
                </c:pt>
                <c:pt idx="170">
                  <c:v>16262.46</c:v>
                </c:pt>
                <c:pt idx="171">
                  <c:v>0.0</c:v>
                </c:pt>
                <c:pt idx="172">
                  <c:v>18036</c:v>
                </c:pt>
                <c:pt idx="173">
                  <c:v>18036</c:v>
                </c:pt>
                <c:pt idx="174">
                  <c:v>19539</c:v>
                </c:pt>
                <c:pt idx="175">
                  <c:v>0.0</c:v>
                </c:pt>
                <c:pt idx="176">
                  <c:v>17585.1</c:v>
                </c:pt>
                <c:pt idx="177">
                  <c:v>19539</c:v>
                </c:pt>
                <c:pt idx="178">
                  <c:v>0.0</c:v>
                </c:pt>
                <c:pt idx="179">
                  <c:v>21042</c:v>
                </c:pt>
                <c:pt idx="180">
                  <c:v>0.0</c:v>
                </c:pt>
                <c:pt idx="181">
                  <c:v>18436.6998</c:v>
                </c:pt>
                <c:pt idx="182">
                  <c:v>20580.57899999999</c:v>
                </c:pt>
                <c:pt idx="183">
                  <c:v>18036</c:v>
                </c:pt>
                <c:pt idx="184">
                  <c:v>21042</c:v>
                </c:pt>
                <c:pt idx="185">
                  <c:v>22545</c:v>
                </c:pt>
                <c:pt idx="186">
                  <c:v>0.0</c:v>
                </c:pt>
                <c:pt idx="187">
                  <c:v>18787.5</c:v>
                </c:pt>
                <c:pt idx="188">
                  <c:v>19539</c:v>
                </c:pt>
                <c:pt idx="189">
                  <c:v>16794.0</c:v>
                </c:pt>
                <c:pt idx="190">
                  <c:v>20992.5</c:v>
                </c:pt>
                <c:pt idx="191">
                  <c:v>16794.0</c:v>
                </c:pt>
                <c:pt idx="192">
                  <c:v>19593.0</c:v>
                </c:pt>
                <c:pt idx="193">
                  <c:v>22392.0</c:v>
                </c:pt>
                <c:pt idx="194">
                  <c:v>25191.0</c:v>
                </c:pt>
                <c:pt idx="195">
                  <c:v>36387.0</c:v>
                </c:pt>
                <c:pt idx="196">
                  <c:v>25191.0</c:v>
                </c:pt>
                <c:pt idx="197">
                  <c:v>22392.0</c:v>
                </c:pt>
                <c:pt idx="198">
                  <c:v>25191.0</c:v>
                </c:pt>
                <c:pt idx="199">
                  <c:v>28689.75</c:v>
                </c:pt>
                <c:pt idx="200">
                  <c:v>30789.0</c:v>
                </c:pt>
                <c:pt idx="201">
                  <c:v>15552</c:v>
                </c:pt>
                <c:pt idx="202">
                  <c:v>2592</c:v>
                </c:pt>
                <c:pt idx="203">
                  <c:v>29375.9136</c:v>
                </c:pt>
                <c:pt idx="204">
                  <c:v>31104</c:v>
                </c:pt>
                <c:pt idx="205">
                  <c:v>33696.0</c:v>
                </c:pt>
                <c:pt idx="206">
                  <c:v>22031.7408</c:v>
                </c:pt>
                <c:pt idx="207">
                  <c:v>33695.7408</c:v>
                </c:pt>
                <c:pt idx="208">
                  <c:v>33538.2687</c:v>
                </c:pt>
                <c:pt idx="209">
                  <c:v>23130.0</c:v>
                </c:pt>
                <c:pt idx="210">
                  <c:v>34695.0</c:v>
                </c:pt>
                <c:pt idx="211">
                  <c:v>35041.95</c:v>
                </c:pt>
                <c:pt idx="212">
                  <c:v>23130.0</c:v>
                </c:pt>
                <c:pt idx="213">
                  <c:v>30839.6916</c:v>
                </c:pt>
                <c:pt idx="214">
                  <c:v>34695.0</c:v>
                </c:pt>
                <c:pt idx="215">
                  <c:v>34695.0</c:v>
                </c:pt>
                <c:pt idx="216">
                  <c:v>40477.2687</c:v>
                </c:pt>
                <c:pt idx="217">
                  <c:v>43947.0</c:v>
                </c:pt>
                <c:pt idx="218">
                  <c:v>0.0</c:v>
                </c:pt>
                <c:pt idx="219">
                  <c:v>34695.0</c:v>
                </c:pt>
                <c:pt idx="220">
                  <c:v>37008.0</c:v>
                </c:pt>
                <c:pt idx="221">
                  <c:v>36547.713</c:v>
                </c:pt>
                <c:pt idx="222">
                  <c:v>0.0</c:v>
                </c:pt>
                <c:pt idx="223">
                  <c:v>34695.0</c:v>
                </c:pt>
                <c:pt idx="224">
                  <c:v>16190.7687</c:v>
                </c:pt>
                <c:pt idx="225">
                  <c:v>19267.29</c:v>
                </c:pt>
                <c:pt idx="226">
                  <c:v>0.0</c:v>
                </c:pt>
                <c:pt idx="227">
                  <c:v>0.0</c:v>
                </c:pt>
                <c:pt idx="228">
                  <c:v>0.0</c:v>
                </c:pt>
                <c:pt idx="229">
                  <c:v>10489.455</c:v>
                </c:pt>
                <c:pt idx="230">
                  <c:v>3226.5</c:v>
                </c:pt>
                <c:pt idx="231">
                  <c:v>10905.57</c:v>
                </c:pt>
                <c:pt idx="232">
                  <c:v>17208.0</c:v>
                </c:pt>
                <c:pt idx="233">
                  <c:v>29683.8</c:v>
                </c:pt>
                <c:pt idx="234">
                  <c:v>21510.0</c:v>
                </c:pt>
                <c:pt idx="235">
                  <c:v>29038.5</c:v>
                </c:pt>
                <c:pt idx="236">
                  <c:v>10905.57</c:v>
                </c:pt>
                <c:pt idx="237">
                  <c:v>19359.0</c:v>
                </c:pt>
                <c:pt idx="238">
                  <c:v>0.0</c:v>
                </c:pt>
                <c:pt idx="239">
                  <c:v>0.0</c:v>
                </c:pt>
                <c:pt idx="240">
                  <c:v>31189.5</c:v>
                </c:pt>
                <c:pt idx="241">
                  <c:v>19359.0</c:v>
                </c:pt>
                <c:pt idx="242">
                  <c:v>25812.0</c:v>
                </c:pt>
                <c:pt idx="243">
                  <c:v>11793.6</c:v>
                </c:pt>
                <c:pt idx="244">
                  <c:v>0.0</c:v>
                </c:pt>
                <c:pt idx="245">
                  <c:v>0.0</c:v>
                </c:pt>
                <c:pt idx="246">
                  <c:v>18720.0</c:v>
                </c:pt>
                <c:pt idx="247">
                  <c:v>19656.0</c:v>
                </c:pt>
                <c:pt idx="248">
                  <c:v>19656.0</c:v>
                </c:pt>
                <c:pt idx="249">
                  <c:v>4212.000000000001</c:v>
                </c:pt>
                <c:pt idx="250">
                  <c:v>0.0</c:v>
                </c:pt>
                <c:pt idx="251">
                  <c:v>0.0</c:v>
                </c:pt>
                <c:pt idx="252">
                  <c:v>24959.9376</c:v>
                </c:pt>
                <c:pt idx="253">
                  <c:v>0.0</c:v>
                </c:pt>
                <c:pt idx="254">
                  <c:v>24804.0</c:v>
                </c:pt>
                <c:pt idx="255">
                  <c:v>28080.0</c:v>
                </c:pt>
                <c:pt idx="256">
                  <c:v>0.0</c:v>
                </c:pt>
                <c:pt idx="257">
                  <c:v>26208.0</c:v>
                </c:pt>
                <c:pt idx="258">
                  <c:v>0.0</c:v>
                </c:pt>
                <c:pt idx="259">
                  <c:v>22464.0</c:v>
                </c:pt>
                <c:pt idx="260">
                  <c:v>24959.9376</c:v>
                </c:pt>
                <c:pt idx="261">
                  <c:v>11232.0</c:v>
                </c:pt>
                <c:pt idx="262">
                  <c:v>9360.000000000001</c:v>
                </c:pt>
                <c:pt idx="263">
                  <c:v>0.0</c:v>
                </c:pt>
                <c:pt idx="264">
                  <c:v>0.0</c:v>
                </c:pt>
                <c:pt idx="265">
                  <c:v>15235.2</c:v>
                </c:pt>
                <c:pt idx="266">
                  <c:v>13248.0</c:v>
                </c:pt>
                <c:pt idx="267">
                  <c:v>12420.0</c:v>
                </c:pt>
                <c:pt idx="268">
                  <c:v>16560.0</c:v>
                </c:pt>
                <c:pt idx="269">
                  <c:v>16560.0</c:v>
                </c:pt>
                <c:pt idx="270">
                  <c:v>18630.0</c:v>
                </c:pt>
                <c:pt idx="271">
                  <c:v>20617.641954</c:v>
                </c:pt>
                <c:pt idx="272">
                  <c:v>19656.0</c:v>
                </c:pt>
                <c:pt idx="273">
                  <c:v>17199.0</c:v>
                </c:pt>
                <c:pt idx="274">
                  <c:v>14742.0</c:v>
                </c:pt>
                <c:pt idx="275">
                  <c:v>19656.0</c:v>
                </c:pt>
                <c:pt idx="276">
                  <c:v>20475.0</c:v>
                </c:pt>
                <c:pt idx="277">
                  <c:v>24242.4</c:v>
                </c:pt>
                <c:pt idx="278">
                  <c:v>24570.0</c:v>
                </c:pt>
                <c:pt idx="279">
                  <c:v>15586.875</c:v>
                </c:pt>
                <c:pt idx="280">
                  <c:v>17604</c:v>
                </c:pt>
                <c:pt idx="281">
                  <c:v>22005</c:v>
                </c:pt>
                <c:pt idx="282">
                  <c:v>23472</c:v>
                </c:pt>
                <c:pt idx="283">
                  <c:v>23472</c:v>
                </c:pt>
                <c:pt idx="284">
                  <c:v>19188.36</c:v>
                </c:pt>
                <c:pt idx="285">
                  <c:v>22005</c:v>
                </c:pt>
                <c:pt idx="286">
                  <c:v>19071</c:v>
                </c:pt>
                <c:pt idx="287">
                  <c:v>23472</c:v>
                </c:pt>
                <c:pt idx="288">
                  <c:v>24205.5</c:v>
                </c:pt>
                <c:pt idx="289">
                  <c:v>22005</c:v>
                </c:pt>
                <c:pt idx="290">
                  <c:v>32274</c:v>
                </c:pt>
                <c:pt idx="291">
                  <c:v>22738.5</c:v>
                </c:pt>
                <c:pt idx="292">
                  <c:v>18465.25127445</c:v>
                </c:pt>
                <c:pt idx="293">
                  <c:v>22005</c:v>
                </c:pt>
                <c:pt idx="294">
                  <c:v>21418.2</c:v>
                </c:pt>
                <c:pt idx="295">
                  <c:v>22005</c:v>
                </c:pt>
                <c:pt idx="296">
                  <c:v>0.0</c:v>
                </c:pt>
                <c:pt idx="297">
                  <c:v>22005</c:v>
                </c:pt>
                <c:pt idx="298">
                  <c:v>0.0</c:v>
                </c:pt>
                <c:pt idx="299">
                  <c:v>2934</c:v>
                </c:pt>
                <c:pt idx="300">
                  <c:v>20538</c:v>
                </c:pt>
                <c:pt idx="301">
                  <c:v>19071</c:v>
                </c:pt>
                <c:pt idx="302">
                  <c:v>20546.802</c:v>
                </c:pt>
                <c:pt idx="303">
                  <c:v>8068.5</c:v>
                </c:pt>
                <c:pt idx="304">
                  <c:v>18648.0</c:v>
                </c:pt>
                <c:pt idx="305">
                  <c:v>0.0</c:v>
                </c:pt>
                <c:pt idx="306">
                  <c:v>0.0</c:v>
                </c:pt>
                <c:pt idx="307">
                  <c:v>14652.0</c:v>
                </c:pt>
                <c:pt idx="308">
                  <c:v>17316.0</c:v>
                </c:pt>
                <c:pt idx="309">
                  <c:v>14652.0</c:v>
                </c:pt>
                <c:pt idx="310">
                  <c:v>17760.00222</c:v>
                </c:pt>
                <c:pt idx="311">
                  <c:v>0.0</c:v>
                </c:pt>
                <c:pt idx="312">
                  <c:v>10656.0</c:v>
                </c:pt>
                <c:pt idx="313">
                  <c:v>11988.0</c:v>
                </c:pt>
                <c:pt idx="314">
                  <c:v>13986.0</c:v>
                </c:pt>
                <c:pt idx="315">
                  <c:v>13320.0</c:v>
                </c:pt>
                <c:pt idx="316">
                  <c:v>8125.200000000002</c:v>
                </c:pt>
                <c:pt idx="317">
                  <c:v>13320.0</c:v>
                </c:pt>
                <c:pt idx="318">
                  <c:v>10656.0</c:v>
                </c:pt>
                <c:pt idx="319">
                  <c:v>0.0</c:v>
                </c:pt>
                <c:pt idx="320">
                  <c:v>10656.0</c:v>
                </c:pt>
                <c:pt idx="321">
                  <c:v>7992.000000000001</c:v>
                </c:pt>
                <c:pt idx="322">
                  <c:v>0.0</c:v>
                </c:pt>
                <c:pt idx="323">
                  <c:v>10656.0</c:v>
                </c:pt>
                <c:pt idx="324">
                  <c:v>11455.2</c:v>
                </c:pt>
                <c:pt idx="325">
                  <c:v>11988.0</c:v>
                </c:pt>
                <c:pt idx="326">
                  <c:v>13320.0</c:v>
                </c:pt>
                <c:pt idx="327">
                  <c:v>13852.8</c:v>
                </c:pt>
                <c:pt idx="328">
                  <c:v>0.0</c:v>
                </c:pt>
                <c:pt idx="329">
                  <c:v>13176.0</c:v>
                </c:pt>
                <c:pt idx="330">
                  <c:v>13725.0</c:v>
                </c:pt>
                <c:pt idx="331">
                  <c:v>10980.0</c:v>
                </c:pt>
                <c:pt idx="332">
                  <c:v>0.0</c:v>
                </c:pt>
                <c:pt idx="333">
                  <c:v>10980.0</c:v>
                </c:pt>
                <c:pt idx="334">
                  <c:v>11529.0</c:v>
                </c:pt>
                <c:pt idx="335">
                  <c:v>0.0</c:v>
                </c:pt>
                <c:pt idx="336">
                  <c:v>0.0</c:v>
                </c:pt>
                <c:pt idx="337">
                  <c:v>878.4000000000001</c:v>
                </c:pt>
                <c:pt idx="338">
                  <c:v>1482.3</c:v>
                </c:pt>
                <c:pt idx="339">
                  <c:v>18299.9817</c:v>
                </c:pt>
                <c:pt idx="340">
                  <c:v>0.0</c:v>
                </c:pt>
                <c:pt idx="341">
                  <c:v>0.0</c:v>
                </c:pt>
                <c:pt idx="342">
                  <c:v>0.0</c:v>
                </c:pt>
                <c:pt idx="343">
                  <c:v>0.0</c:v>
                </c:pt>
                <c:pt idx="344">
                  <c:v>2745.0</c:v>
                </c:pt>
                <c:pt idx="345">
                  <c:v>0.0</c:v>
                </c:pt>
                <c:pt idx="346">
                  <c:v>0.0</c:v>
                </c:pt>
                <c:pt idx="347">
                  <c:v>4545.72</c:v>
                </c:pt>
                <c:pt idx="348">
                  <c:v>23058.0</c:v>
                </c:pt>
                <c:pt idx="349">
                  <c:v>0.0</c:v>
                </c:pt>
                <c:pt idx="350">
                  <c:v>16470.0</c:v>
                </c:pt>
                <c:pt idx="351">
                  <c:v>16470.0</c:v>
                </c:pt>
                <c:pt idx="352">
                  <c:v>0.0</c:v>
                </c:pt>
                <c:pt idx="353">
                  <c:v>16470.0</c:v>
                </c:pt>
                <c:pt idx="354">
                  <c:v>12483.0</c:v>
                </c:pt>
                <c:pt idx="355">
                  <c:v>11542.5</c:v>
                </c:pt>
                <c:pt idx="356">
                  <c:v>9832.5</c:v>
                </c:pt>
                <c:pt idx="357">
                  <c:v>11115.0</c:v>
                </c:pt>
                <c:pt idx="358">
                  <c:v>12825.0</c:v>
                </c:pt>
                <c:pt idx="359">
                  <c:v>10901.25</c:v>
                </c:pt>
                <c:pt idx="360">
                  <c:v>10260.0</c:v>
                </c:pt>
                <c:pt idx="361">
                  <c:v>11756.25</c:v>
                </c:pt>
                <c:pt idx="362">
                  <c:v>12825.0</c:v>
                </c:pt>
                <c:pt idx="363">
                  <c:v>2137.5</c:v>
                </c:pt>
                <c:pt idx="364">
                  <c:v>2565.0</c:v>
                </c:pt>
                <c:pt idx="365">
                  <c:v>8550.0</c:v>
                </c:pt>
                <c:pt idx="366">
                  <c:v>0.0</c:v>
                </c:pt>
                <c:pt idx="367">
                  <c:v>9405.0</c:v>
                </c:pt>
                <c:pt idx="368">
                  <c:v>8977.5</c:v>
                </c:pt>
                <c:pt idx="369">
                  <c:v>8550.0</c:v>
                </c:pt>
                <c:pt idx="370">
                  <c:v>0.0</c:v>
                </c:pt>
                <c:pt idx="371">
                  <c:v>9405.0</c:v>
                </c:pt>
                <c:pt idx="372">
                  <c:v>0.0</c:v>
                </c:pt>
                <c:pt idx="373">
                  <c:v>10260.0</c:v>
                </c:pt>
                <c:pt idx="374">
                  <c:v>10687.5</c:v>
                </c:pt>
                <c:pt idx="375">
                  <c:v>12825.0</c:v>
                </c:pt>
                <c:pt idx="376">
                  <c:v>0.0</c:v>
                </c:pt>
                <c:pt idx="377">
                  <c:v>0.0</c:v>
                </c:pt>
                <c:pt idx="378">
                  <c:v>11115.0</c:v>
                </c:pt>
                <c:pt idx="379">
                  <c:v>11970.0</c:v>
                </c:pt>
                <c:pt idx="380">
                  <c:v>12910.5</c:v>
                </c:pt>
                <c:pt idx="381">
                  <c:v>0.0</c:v>
                </c:pt>
                <c:pt idx="382">
                  <c:v>0.0</c:v>
                </c:pt>
                <c:pt idx="383">
                  <c:v>12825.0</c:v>
                </c:pt>
                <c:pt idx="384">
                  <c:v>8550.0</c:v>
                </c:pt>
                <c:pt idx="385">
                  <c:v>11328.75</c:v>
                </c:pt>
                <c:pt idx="386">
                  <c:v>12825.0</c:v>
                </c:pt>
                <c:pt idx="387">
                  <c:v>12150.0</c:v>
                </c:pt>
                <c:pt idx="388">
                  <c:v>12150.0</c:v>
                </c:pt>
                <c:pt idx="389">
                  <c:v>11340.0</c:v>
                </c:pt>
                <c:pt idx="390">
                  <c:v>0.0</c:v>
                </c:pt>
                <c:pt idx="391">
                  <c:v>12150.0</c:v>
                </c:pt>
                <c:pt idx="392">
                  <c:v>12150.0</c:v>
                </c:pt>
                <c:pt idx="393">
                  <c:v>13770.0</c:v>
                </c:pt>
                <c:pt idx="394">
                  <c:v>12960.0</c:v>
                </c:pt>
                <c:pt idx="395">
                  <c:v>14175.0</c:v>
                </c:pt>
                <c:pt idx="396">
                  <c:v>17820.0</c:v>
                </c:pt>
                <c:pt idx="397">
                  <c:v>20250.0</c:v>
                </c:pt>
                <c:pt idx="398">
                  <c:v>22680.0</c:v>
                </c:pt>
                <c:pt idx="399">
                  <c:v>22671.9</c:v>
                </c:pt>
                <c:pt idx="400">
                  <c:v>21375.0</c:v>
                </c:pt>
                <c:pt idx="401">
                  <c:v>20520.0</c:v>
                </c:pt>
                <c:pt idx="402">
                  <c:v>21375.0</c:v>
                </c:pt>
                <c:pt idx="403">
                  <c:v>11542.5</c:v>
                </c:pt>
                <c:pt idx="404">
                  <c:v>21375.0</c:v>
                </c:pt>
                <c:pt idx="405">
                  <c:v>20520.0</c:v>
                </c:pt>
                <c:pt idx="406">
                  <c:v>23512.5</c:v>
                </c:pt>
                <c:pt idx="407">
                  <c:v>23512.5</c:v>
                </c:pt>
                <c:pt idx="408">
                  <c:v>20520.0</c:v>
                </c:pt>
                <c:pt idx="409">
                  <c:v>21375.0</c:v>
                </c:pt>
                <c:pt idx="410">
                  <c:v>22443.75</c:v>
                </c:pt>
                <c:pt idx="411">
                  <c:v>22443.75</c:v>
                </c:pt>
                <c:pt idx="412">
                  <c:v>23512.5</c:v>
                </c:pt>
                <c:pt idx="413">
                  <c:v>24025.5</c:v>
                </c:pt>
                <c:pt idx="414">
                  <c:v>20520.0</c:v>
                </c:pt>
                <c:pt idx="415">
                  <c:v>26265.6</c:v>
                </c:pt>
                <c:pt idx="416">
                  <c:v>27360.0</c:v>
                </c:pt>
                <c:pt idx="417">
                  <c:v>27360.0</c:v>
                </c:pt>
                <c:pt idx="418">
                  <c:v>9656.470590750001</c:v>
                </c:pt>
                <c:pt idx="419">
                  <c:v>28301.56875</c:v>
                </c:pt>
                <c:pt idx="420">
                  <c:v>21469.05</c:v>
                </c:pt>
                <c:pt idx="421">
                  <c:v>28899.0</c:v>
                </c:pt>
                <c:pt idx="422">
                  <c:v>5130.0</c:v>
                </c:pt>
                <c:pt idx="423">
                  <c:v>1231.2</c:v>
                </c:pt>
                <c:pt idx="424">
                  <c:v>359.1000000000001</c:v>
                </c:pt>
                <c:pt idx="425">
                  <c:v>12825.0</c:v>
                </c:pt>
                <c:pt idx="426">
                  <c:v>20520.0</c:v>
                </c:pt>
                <c:pt idx="427">
                  <c:v>18168.75</c:v>
                </c:pt>
                <c:pt idx="428">
                  <c:v>20673.9</c:v>
                </c:pt>
                <c:pt idx="429">
                  <c:v>15390.0</c:v>
                </c:pt>
                <c:pt idx="430">
                  <c:v>12825.0</c:v>
                </c:pt>
                <c:pt idx="431">
                  <c:v>12825.0</c:v>
                </c:pt>
                <c:pt idx="432">
                  <c:v>22500.0</c:v>
                </c:pt>
                <c:pt idx="433">
                  <c:v>27000.0</c:v>
                </c:pt>
                <c:pt idx="434">
                  <c:v>24750.0</c:v>
                </c:pt>
                <c:pt idx="435">
                  <c:v>16200.0</c:v>
                </c:pt>
                <c:pt idx="436">
                  <c:v>12600.0</c:v>
                </c:pt>
                <c:pt idx="437">
                  <c:v>16200.0</c:v>
                </c:pt>
                <c:pt idx="438">
                  <c:v>13500.0</c:v>
                </c:pt>
                <c:pt idx="439">
                  <c:v>19199.97</c:v>
                </c:pt>
                <c:pt idx="440">
                  <c:v>18000.0</c:v>
                </c:pt>
                <c:pt idx="441">
                  <c:v>19482.345</c:v>
                </c:pt>
                <c:pt idx="442">
                  <c:v>9000.0</c:v>
                </c:pt>
                <c:pt idx="443">
                  <c:v>18900.0</c:v>
                </c:pt>
                <c:pt idx="444">
                  <c:v>22500.0</c:v>
                </c:pt>
                <c:pt idx="445">
                  <c:v>26100.0</c:v>
                </c:pt>
                <c:pt idx="446">
                  <c:v>19800.0</c:v>
                </c:pt>
                <c:pt idx="447">
                  <c:v>22500.0</c:v>
                </c:pt>
                <c:pt idx="448">
                  <c:v>27450.0</c:v>
                </c:pt>
                <c:pt idx="449">
                  <c:v>27000.0</c:v>
                </c:pt>
                <c:pt idx="450">
                  <c:v>25200.0</c:v>
                </c:pt>
                <c:pt idx="451">
                  <c:v>13500.0</c:v>
                </c:pt>
                <c:pt idx="452">
                  <c:v>0.0</c:v>
                </c:pt>
                <c:pt idx="453">
                  <c:v>13500.0</c:v>
                </c:pt>
                <c:pt idx="454">
                  <c:v>27000.0</c:v>
                </c:pt>
                <c:pt idx="455">
                  <c:v>13950.0</c:v>
                </c:pt>
                <c:pt idx="456">
                  <c:v>22500.0</c:v>
                </c:pt>
                <c:pt idx="457">
                  <c:v>18000.0</c:v>
                </c:pt>
                <c:pt idx="458">
                  <c:v>34615.395</c:v>
                </c:pt>
                <c:pt idx="459">
                  <c:v>27000.0</c:v>
                </c:pt>
                <c:pt idx="460">
                  <c:v>0.0</c:v>
                </c:pt>
                <c:pt idx="461">
                  <c:v>0.0</c:v>
                </c:pt>
                <c:pt idx="462">
                  <c:v>31500.0</c:v>
                </c:pt>
                <c:pt idx="463">
                  <c:v>32400.0</c:v>
                </c:pt>
                <c:pt idx="464">
                  <c:v>0.0</c:v>
                </c:pt>
                <c:pt idx="465">
                  <c:v>27000.0</c:v>
                </c:pt>
                <c:pt idx="466">
                  <c:v>0.0</c:v>
                </c:pt>
                <c:pt idx="467">
                  <c:v>0.0</c:v>
                </c:pt>
                <c:pt idx="468">
                  <c:v>18000.0</c:v>
                </c:pt>
                <c:pt idx="469">
                  <c:v>22500.0</c:v>
                </c:pt>
                <c:pt idx="470">
                  <c:v>27000.0</c:v>
                </c:pt>
                <c:pt idx="471">
                  <c:v>27000.0</c:v>
                </c:pt>
                <c:pt idx="472">
                  <c:v>27000.0</c:v>
                </c:pt>
                <c:pt idx="473">
                  <c:v>0.0</c:v>
                </c:pt>
                <c:pt idx="474">
                  <c:v>20362.5</c:v>
                </c:pt>
                <c:pt idx="475">
                  <c:v>19462.5</c:v>
                </c:pt>
                <c:pt idx="476">
                  <c:v>0.0</c:v>
                </c:pt>
                <c:pt idx="477">
                  <c:v>0.0</c:v>
                </c:pt>
                <c:pt idx="478">
                  <c:v>0.0</c:v>
                </c:pt>
                <c:pt idx="479">
                  <c:v>0.0</c:v>
                </c:pt>
                <c:pt idx="480">
                  <c:v>0.0</c:v>
                </c:pt>
                <c:pt idx="481">
                  <c:v>0.0</c:v>
                </c:pt>
                <c:pt idx="482">
                  <c:v>0.0</c:v>
                </c:pt>
                <c:pt idx="483">
                  <c:v>0.0</c:v>
                </c:pt>
                <c:pt idx="484">
                  <c:v>0.0</c:v>
                </c:pt>
                <c:pt idx="485">
                  <c:v>0.0</c:v>
                </c:pt>
                <c:pt idx="486">
                  <c:v>0.0</c:v>
                </c:pt>
                <c:pt idx="487">
                  <c:v>26550.0</c:v>
                </c:pt>
                <c:pt idx="488">
                  <c:v>27000.0</c:v>
                </c:pt>
                <c:pt idx="489">
                  <c:v>27000.0</c:v>
                </c:pt>
                <c:pt idx="490">
                  <c:v>27000.0</c:v>
                </c:pt>
                <c:pt idx="491">
                  <c:v>27900.0</c:v>
                </c:pt>
                <c:pt idx="492">
                  <c:v>30825.0</c:v>
                </c:pt>
                <c:pt idx="493">
                  <c:v>31500.0</c:v>
                </c:pt>
                <c:pt idx="494">
                  <c:v>27000.0</c:v>
                </c:pt>
                <c:pt idx="495">
                  <c:v>34200.0</c:v>
                </c:pt>
                <c:pt idx="496">
                  <c:v>34200.0</c:v>
                </c:pt>
                <c:pt idx="497">
                  <c:v>31500.0</c:v>
                </c:pt>
                <c:pt idx="498">
                  <c:v>32850.0</c:v>
                </c:pt>
                <c:pt idx="499">
                  <c:v>29619.135</c:v>
                </c:pt>
                <c:pt idx="500">
                  <c:v>27999.99</c:v>
                </c:pt>
                <c:pt idx="501">
                  <c:v>13500.0</c:v>
                </c:pt>
                <c:pt idx="502">
                  <c:v>14999.985</c:v>
                </c:pt>
                <c:pt idx="503">
                  <c:v>0.0</c:v>
                </c:pt>
                <c:pt idx="504">
                  <c:v>7931.25</c:v>
                </c:pt>
                <c:pt idx="505">
                  <c:v>6789.375</c:v>
                </c:pt>
                <c:pt idx="506">
                  <c:v>6862.5</c:v>
                </c:pt>
                <c:pt idx="507">
                  <c:v>0.0</c:v>
                </c:pt>
                <c:pt idx="508">
                  <c:v>0.0</c:v>
                </c:pt>
                <c:pt idx="509">
                  <c:v>6750.0</c:v>
                </c:pt>
                <c:pt idx="510">
                  <c:v>0.0</c:v>
                </c:pt>
                <c:pt idx="511">
                  <c:v>0.0</c:v>
                </c:pt>
                <c:pt idx="512">
                  <c:v>0.0</c:v>
                </c:pt>
                <c:pt idx="513">
                  <c:v>0.0</c:v>
                </c:pt>
                <c:pt idx="514">
                  <c:v>0.0</c:v>
                </c:pt>
                <c:pt idx="515">
                  <c:v>3600.0</c:v>
                </c:pt>
                <c:pt idx="516">
                  <c:v>3600.0</c:v>
                </c:pt>
                <c:pt idx="517">
                  <c:v>4500.0</c:v>
                </c:pt>
                <c:pt idx="518">
                  <c:v>7200.0</c:v>
                </c:pt>
                <c:pt idx="519">
                  <c:v>21870.0</c:v>
                </c:pt>
                <c:pt idx="520">
                  <c:v>26010.0</c:v>
                </c:pt>
                <c:pt idx="521">
                  <c:v>26820.0</c:v>
                </c:pt>
                <c:pt idx="522">
                  <c:v>27000.0</c:v>
                </c:pt>
                <c:pt idx="523">
                  <c:v>27090.0</c:v>
                </c:pt>
                <c:pt idx="524">
                  <c:v>27630.0</c:v>
                </c:pt>
                <c:pt idx="525">
                  <c:v>27900.0</c:v>
                </c:pt>
                <c:pt idx="526">
                  <c:v>28080.0</c:v>
                </c:pt>
                <c:pt idx="527">
                  <c:v>28350.0</c:v>
                </c:pt>
                <c:pt idx="528">
                  <c:v>27270.0</c:v>
                </c:pt>
                <c:pt idx="529">
                  <c:v>26280.0</c:v>
                </c:pt>
                <c:pt idx="530">
                  <c:v>26730.0</c:v>
                </c:pt>
                <c:pt idx="531">
                  <c:v>26280.0</c:v>
                </c:pt>
                <c:pt idx="532">
                  <c:v>26550.0</c:v>
                </c:pt>
                <c:pt idx="533">
                  <c:v>26100.0</c:v>
                </c:pt>
                <c:pt idx="534">
                  <c:v>24300.0</c:v>
                </c:pt>
                <c:pt idx="535">
                  <c:v>23850.0</c:v>
                </c:pt>
                <c:pt idx="536">
                  <c:v>23040.0</c:v>
                </c:pt>
                <c:pt idx="537">
                  <c:v>25290.0</c:v>
                </c:pt>
                <c:pt idx="538">
                  <c:v>28944.0</c:v>
                </c:pt>
                <c:pt idx="539">
                  <c:v>28620.0</c:v>
                </c:pt>
                <c:pt idx="540">
                  <c:v>22680.0</c:v>
                </c:pt>
                <c:pt idx="541">
                  <c:v>26460.0</c:v>
                </c:pt>
                <c:pt idx="542">
                  <c:v>25596.0</c:v>
                </c:pt>
                <c:pt idx="543">
                  <c:v>23220.0</c:v>
                </c:pt>
                <c:pt idx="544">
                  <c:v>0.0</c:v>
                </c:pt>
                <c:pt idx="545">
                  <c:v>0.0</c:v>
                </c:pt>
                <c:pt idx="546">
                  <c:v>25380.0</c:v>
                </c:pt>
                <c:pt idx="547">
                  <c:v>24737.14285714286</c:v>
                </c:pt>
                <c:pt idx="548">
                  <c:v>11040.0</c:v>
                </c:pt>
                <c:pt idx="549">
                  <c:v>0.0</c:v>
                </c:pt>
                <c:pt idx="550">
                  <c:v>10706.70638297872</c:v>
                </c:pt>
                <c:pt idx="551">
                  <c:v>11887.5</c:v>
                </c:pt>
                <c:pt idx="552">
                  <c:v>8086.956521739131</c:v>
                </c:pt>
                <c:pt idx="553">
                  <c:v>10443.02521008403</c:v>
                </c:pt>
                <c:pt idx="554">
                  <c:v>6513.618677042803</c:v>
                </c:pt>
                <c:pt idx="555">
                  <c:v>25544.8888888889</c:v>
                </c:pt>
                <c:pt idx="556">
                  <c:v>66335.02538071067</c:v>
                </c:pt>
                <c:pt idx="557">
                  <c:v>62831.53553299494</c:v>
                </c:pt>
                <c:pt idx="558">
                  <c:v>53616.24365482236</c:v>
                </c:pt>
                <c:pt idx="559">
                  <c:v>59759.77157360408</c:v>
                </c:pt>
                <c:pt idx="560">
                  <c:v>46579.11167512692</c:v>
                </c:pt>
                <c:pt idx="561">
                  <c:v>59453.71218274114</c:v>
                </c:pt>
                <c:pt idx="562">
                  <c:v>43929.01717766499</c:v>
                </c:pt>
                <c:pt idx="563">
                  <c:v>43147.67208121829</c:v>
                </c:pt>
                <c:pt idx="564">
                  <c:v>37294.56548223351</c:v>
                </c:pt>
                <c:pt idx="565">
                  <c:v>16700.22321428572</c:v>
                </c:pt>
                <c:pt idx="566">
                  <c:v>14302.09427521009</c:v>
                </c:pt>
                <c:pt idx="567">
                  <c:v>13247.90816326531</c:v>
                </c:pt>
                <c:pt idx="568">
                  <c:v>13622.9060451566</c:v>
                </c:pt>
                <c:pt idx="569">
                  <c:v>7359.727643718952</c:v>
                </c:pt>
                <c:pt idx="570">
                  <c:v>6876.562500000002</c:v>
                </c:pt>
                <c:pt idx="571">
                  <c:v>3720.73985483339</c:v>
                </c:pt>
                <c:pt idx="572">
                  <c:v>1853.021422797091</c:v>
                </c:pt>
                <c:pt idx="573">
                  <c:v>1064.628468841286</c:v>
                </c:pt>
                <c:pt idx="574">
                  <c:v>916.0220930232565</c:v>
                </c:pt>
              </c:numCache>
            </c:numRef>
          </c:val>
        </c:ser>
        <c:marker val="1"/>
        <c:axId val="307024456"/>
        <c:axId val="307019304"/>
      </c:lineChart>
      <c:catAx>
        <c:axId val="307008792"/>
        <c:scaling>
          <c:orientation val="minMax"/>
        </c:scaling>
        <c:axPos val="b"/>
        <c:numFmt formatCode="General" sourceLinked="1"/>
        <c:majorTickMark val="none"/>
        <c:tickLblPos val="nextTo"/>
        <c:txPr>
          <a:bodyPr/>
          <a:lstStyle/>
          <a:p>
            <a:pPr>
              <a:defRPr lang="fr-FR"/>
            </a:pPr>
            <a:endParaRPr lang="en-US"/>
          </a:p>
        </c:txPr>
        <c:crossAx val="307012056"/>
        <c:crosses val="autoZero"/>
        <c:auto val="1"/>
        <c:lblAlgn val="ctr"/>
        <c:lblOffset val="100"/>
      </c:catAx>
      <c:valAx>
        <c:axId val="307012056"/>
        <c:scaling>
          <c:orientation val="minMax"/>
          <c:max val="120.0"/>
          <c:min val="0.0"/>
        </c:scaling>
        <c:axPos val="l"/>
        <c:majorGridlines/>
        <c:title>
          <c:tx>
            <c:rich>
              <a:bodyPr rot="-5400000" vert="horz"/>
              <a:lstStyle/>
              <a:p>
                <a:pPr>
                  <a:defRPr lang="fr-FR"/>
                </a:pPr>
                <a:r>
                  <a:rPr lang="en-US"/>
                  <a:t>Tons of wheat</a:t>
                </a:r>
              </a:p>
            </c:rich>
          </c:tx>
        </c:title>
        <c:numFmt formatCode="0" sourceLinked="0"/>
        <c:tickLblPos val="nextTo"/>
        <c:txPr>
          <a:bodyPr/>
          <a:lstStyle/>
          <a:p>
            <a:pPr>
              <a:defRPr lang="fr-FR"/>
            </a:pPr>
            <a:endParaRPr lang="en-US"/>
          </a:p>
        </c:txPr>
        <c:crossAx val="307008792"/>
        <c:crosses val="autoZero"/>
        <c:crossBetween val="between"/>
      </c:valAx>
      <c:valAx>
        <c:axId val="307019304"/>
        <c:scaling>
          <c:orientation val="minMax"/>
        </c:scaling>
        <c:axPos val="r"/>
        <c:title>
          <c:tx>
            <c:rich>
              <a:bodyPr rot="-5400000" vert="horz"/>
              <a:lstStyle/>
              <a:p>
                <a:pPr>
                  <a:defRPr lang="fr-FR"/>
                </a:pPr>
                <a:r>
                  <a:rPr lang="en-US"/>
                  <a:t>Grams of silver</a:t>
                </a:r>
              </a:p>
            </c:rich>
          </c:tx>
        </c:title>
        <c:numFmt formatCode="0" sourceLinked="0"/>
        <c:tickLblPos val="nextTo"/>
        <c:txPr>
          <a:bodyPr/>
          <a:lstStyle/>
          <a:p>
            <a:pPr>
              <a:defRPr lang="fr-FR"/>
            </a:pPr>
            <a:endParaRPr lang="en-US"/>
          </a:p>
        </c:txPr>
        <c:crossAx val="307024456"/>
        <c:crosses val="max"/>
        <c:crossBetween val="between"/>
      </c:valAx>
      <c:catAx>
        <c:axId val="307024456"/>
        <c:scaling>
          <c:orientation val="minMax"/>
        </c:scaling>
        <c:delete val="1"/>
        <c:axPos val="b"/>
        <c:numFmt formatCode="General" sourceLinked="1"/>
        <c:tickLblPos val="none"/>
        <c:crossAx val="307019304"/>
        <c:crosses val="autoZero"/>
        <c:auto val="1"/>
        <c:lblAlgn val="ctr"/>
        <c:lblOffset val="100"/>
      </c:catAx>
    </c:plotArea>
    <c:legend>
      <c:legendPos val="r"/>
      <c:layout>
        <c:manualLayout>
          <c:xMode val="edge"/>
          <c:yMode val="edge"/>
          <c:x val="0.0889408276271245"/>
          <c:y val="0.0344678701875628"/>
          <c:w val="0.242046597358082"/>
          <c:h val="0.0760585210760327"/>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7.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62022682731622"/>
          <c:y val="0.0296973983341891"/>
          <c:w val="0.9162784951222"/>
          <c:h val="0.940605203331625"/>
        </c:manualLayout>
      </c:layout>
      <c:barChart>
        <c:barDir val="col"/>
        <c:grouping val="clustered"/>
        <c:ser>
          <c:idx val="0"/>
          <c:order val="0"/>
          <c:tx>
            <c:v>Dividend yield</c:v>
          </c:tx>
          <c:cat>
            <c:numRef>
              <c:f>'data 2 WNG adds'!$A$5:$A$579</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 2 WNG adds'!$G$5:$G$579</c:f>
              <c:numCache>
                <c:formatCode>General</c:formatCode>
                <c:ptCount val="575"/>
                <c:pt idx="74" formatCode="0.00%">
                  <c:v>0.00370512396694215</c:v>
                </c:pt>
                <c:pt idx="154" formatCode="0.00%">
                  <c:v>0.0303519746376811</c:v>
                </c:pt>
                <c:pt idx="156" formatCode="0.00%">
                  <c:v>0.117792877225867</c:v>
                </c:pt>
                <c:pt idx="161" formatCode="0.00%">
                  <c:v>0.0564273333333333</c:v>
                </c:pt>
                <c:pt idx="162" formatCode="0.00%">
                  <c:v>0.0306333333333333</c:v>
                </c:pt>
                <c:pt idx="164" formatCode="0.00%">
                  <c:v>0.046235625</c:v>
                </c:pt>
                <c:pt idx="167" formatCode="0.00%">
                  <c:v>-0.00208680555555558</c:v>
                </c:pt>
                <c:pt idx="170" formatCode="0.00%">
                  <c:v>-0.001433984375</c:v>
                </c:pt>
                <c:pt idx="171" formatCode="0.00%">
                  <c:v>0.0231401628927911</c:v>
                </c:pt>
                <c:pt idx="173" formatCode="0.00%">
                  <c:v>0.0992127604166667</c:v>
                </c:pt>
                <c:pt idx="174" formatCode="0.00%">
                  <c:v>0.0480489035087719</c:v>
                </c:pt>
                <c:pt idx="175" formatCode="0.00%">
                  <c:v>0.0216396761133603</c:v>
                </c:pt>
                <c:pt idx="177" formatCode="0.00%">
                  <c:v>0.0446709401709402</c:v>
                </c:pt>
                <c:pt idx="178" formatCode="0.00%">
                  <c:v>0.0384886877828054</c:v>
                </c:pt>
                <c:pt idx="180" formatCode="0.00%">
                  <c:v>0.0389080357142857</c:v>
                </c:pt>
                <c:pt idx="182" formatCode="0.00%">
                  <c:v>0.123287779417279</c:v>
                </c:pt>
                <c:pt idx="183" formatCode="0.00%">
                  <c:v>0.0458503980135836</c:v>
                </c:pt>
                <c:pt idx="184" formatCode="0.00%">
                  <c:v>0.0939510416666666</c:v>
                </c:pt>
                <c:pt idx="185" formatCode="0.00%">
                  <c:v>0.0516027232142857</c:v>
                </c:pt>
                <c:pt idx="186" formatCode="0.00%">
                  <c:v>0.0268606666666667</c:v>
                </c:pt>
                <c:pt idx="188" formatCode="0.00%">
                  <c:v>0.0626943203125</c:v>
                </c:pt>
                <c:pt idx="189" formatCode="0.00%">
                  <c:v>0.0506727375565611</c:v>
                </c:pt>
                <c:pt idx="190" formatCode="0.00%">
                  <c:v>0.0806041666666667</c:v>
                </c:pt>
                <c:pt idx="191" formatCode="0.00%">
                  <c:v>0.0892167999999999</c:v>
                </c:pt>
                <c:pt idx="192" formatCode="0.00%">
                  <c:v>0.128781630208333</c:v>
                </c:pt>
                <c:pt idx="193" formatCode="0.00%">
                  <c:v>0.116128571428571</c:v>
                </c:pt>
                <c:pt idx="194" formatCode="0.00%">
                  <c:v>0.085545</c:v>
                </c:pt>
                <c:pt idx="195" formatCode="0.00%">
                  <c:v>0.0436194871794872</c:v>
                </c:pt>
                <c:pt idx="196" formatCode="0.00%">
                  <c:v>0.0227346153846154</c:v>
                </c:pt>
                <c:pt idx="197" formatCode="0.00%">
                  <c:v>0.0258738034188034</c:v>
                </c:pt>
                <c:pt idx="198" formatCode="0.00%">
                  <c:v>0.0465661764705882</c:v>
                </c:pt>
                <c:pt idx="199" formatCode="0.00%">
                  <c:v>0.0754888888888889</c:v>
                </c:pt>
                <c:pt idx="200" formatCode="0.00%">
                  <c:v>0.145010365853659</c:v>
                </c:pt>
                <c:pt idx="201" formatCode="0.00%">
                  <c:v>0.122593977272727</c:v>
                </c:pt>
                <c:pt idx="202" formatCode="0.00%">
                  <c:v>0.14628125</c:v>
                </c:pt>
                <c:pt idx="203" formatCode="0.00%">
                  <c:v>0.11800875</c:v>
                </c:pt>
                <c:pt idx="204" formatCode="0.00%">
                  <c:v>0.0880430898326171</c:v>
                </c:pt>
                <c:pt idx="205" formatCode="0.00%">
                  <c:v>0.0502046875</c:v>
                </c:pt>
                <c:pt idx="206" formatCode="0.00%">
                  <c:v>0.0487649038461538</c:v>
                </c:pt>
                <c:pt idx="207" formatCode="0.00%">
                  <c:v>0.0864429287403381</c:v>
                </c:pt>
                <c:pt idx="208" formatCode="0.00%">
                  <c:v>0.0581557358133524</c:v>
                </c:pt>
                <c:pt idx="209" formatCode="0.00%">
                  <c:v>0.0467895468244608</c:v>
                </c:pt>
                <c:pt idx="210" formatCode="0.00%">
                  <c:v>0.06981375</c:v>
                </c:pt>
                <c:pt idx="211" formatCode="0.00%">
                  <c:v>0.04599125</c:v>
                </c:pt>
                <c:pt idx="212" formatCode="0.00%">
                  <c:v>0.0454620462046205</c:v>
                </c:pt>
                <c:pt idx="213" formatCode="0.00%">
                  <c:v>0.0786875</c:v>
                </c:pt>
                <c:pt idx="214" formatCode="0.00%">
                  <c:v>0.0685319353193532</c:v>
                </c:pt>
                <c:pt idx="215" formatCode="0.00%">
                  <c:v>0.0508333333333333</c:v>
                </c:pt>
                <c:pt idx="216" formatCode="0.00%">
                  <c:v>0.04125</c:v>
                </c:pt>
                <c:pt idx="217" formatCode="0.00%">
                  <c:v>0.0345359116337808</c:v>
                </c:pt>
                <c:pt idx="218" formatCode="0.00%">
                  <c:v>0.033453947368421</c:v>
                </c:pt>
                <c:pt idx="220" formatCode="0.00%">
                  <c:v>0.0993333333333333</c:v>
                </c:pt>
                <c:pt idx="221" formatCode="0.00%">
                  <c:v>0.07296875</c:v>
                </c:pt>
                <c:pt idx="222" formatCode="0.00%">
                  <c:v>0.0269761407505854</c:v>
                </c:pt>
                <c:pt idx="224" formatCode="0.00%">
                  <c:v>-0.00383333333333333</c:v>
                </c:pt>
                <c:pt idx="225" formatCode="0.00%">
                  <c:v>-0.214288775553936</c:v>
                </c:pt>
                <c:pt idx="226" formatCode="0.00%">
                  <c:v>-0.0186074429771909</c:v>
                </c:pt>
                <c:pt idx="230" formatCode="0.00%">
                  <c:v>0.0468577728776185</c:v>
                </c:pt>
                <c:pt idx="232" formatCode="0.00%">
                  <c:v>0.112302761341223</c:v>
                </c:pt>
                <c:pt idx="233" formatCode="0.00%">
                  <c:v>0.093359375</c:v>
                </c:pt>
                <c:pt idx="234" formatCode="0.00%">
                  <c:v>0.0634057971014493</c:v>
                </c:pt>
                <c:pt idx="235" formatCode="0.00%">
                  <c:v>0.053375</c:v>
                </c:pt>
                <c:pt idx="236" formatCode="0.00%">
                  <c:v>0.0356481481481481</c:v>
                </c:pt>
                <c:pt idx="237" formatCode="0.00%">
                  <c:v>0.0713757396449704</c:v>
                </c:pt>
                <c:pt idx="238" formatCode="0.00%">
                  <c:v>0.03125</c:v>
                </c:pt>
                <c:pt idx="241" formatCode="0.00%">
                  <c:v>-0.145172413793103</c:v>
                </c:pt>
                <c:pt idx="242" formatCode="0.00%">
                  <c:v>0.0913194444444444</c:v>
                </c:pt>
                <c:pt idx="243" formatCode="0.00%">
                  <c:v>-0.0025</c:v>
                </c:pt>
                <c:pt idx="244" formatCode="0.00%">
                  <c:v>0.0446428571428571</c:v>
                </c:pt>
                <c:pt idx="247" formatCode="0.00%">
                  <c:v>0.0606875</c:v>
                </c:pt>
                <c:pt idx="248" formatCode="0.00%">
                  <c:v>0.0710714285714286</c:v>
                </c:pt>
                <c:pt idx="249" formatCode="0.00%">
                  <c:v>0.0685119047619047</c:v>
                </c:pt>
                <c:pt idx="250" formatCode="0.00%">
                  <c:v>0.4425</c:v>
                </c:pt>
                <c:pt idx="253" formatCode="0.00%">
                  <c:v>0.0262500656251641</c:v>
                </c:pt>
                <c:pt idx="255" formatCode="0.00%">
                  <c:v>0.0500471698113207</c:v>
                </c:pt>
                <c:pt idx="256" formatCode="0.00%">
                  <c:v>0.0795833333333333</c:v>
                </c:pt>
                <c:pt idx="258" formatCode="0.00%">
                  <c:v>0.0905357142857143</c:v>
                </c:pt>
                <c:pt idx="260" formatCode="0.00%">
                  <c:v>0.040625</c:v>
                </c:pt>
                <c:pt idx="261" formatCode="0.00%">
                  <c:v>0.0339844599611499</c:v>
                </c:pt>
                <c:pt idx="262" formatCode="0.00%">
                  <c:v>0.05125</c:v>
                </c:pt>
                <c:pt idx="263" formatCode="0.00%">
                  <c:v>0.03625</c:v>
                </c:pt>
                <c:pt idx="266" formatCode="0.00%">
                  <c:v>-0.0761548913043478</c:v>
                </c:pt>
                <c:pt idx="267" formatCode="0.00%">
                  <c:v>0.05625</c:v>
                </c:pt>
                <c:pt idx="268" formatCode="0.00%">
                  <c:v>0.0574166666666667</c:v>
                </c:pt>
                <c:pt idx="269" formatCode="0.00%">
                  <c:v>0.0891875</c:v>
                </c:pt>
                <c:pt idx="270" formatCode="0.00%">
                  <c:v>0.089375</c:v>
                </c:pt>
                <c:pt idx="271" formatCode="0.00%">
                  <c:v>0.227166666666667</c:v>
                </c:pt>
                <c:pt idx="272" formatCode="0.00%">
                  <c:v>0.1797974161289</c:v>
                </c:pt>
                <c:pt idx="273" formatCode="0.00%">
                  <c:v>0.0709375</c:v>
                </c:pt>
                <c:pt idx="274" formatCode="0.00%">
                  <c:v>0.0806547619047619</c:v>
                </c:pt>
                <c:pt idx="275" formatCode="0.00%">
                  <c:v>0.0736111111111111</c:v>
                </c:pt>
                <c:pt idx="276" formatCode="0.00%">
                  <c:v>0.0502083333333333</c:v>
                </c:pt>
                <c:pt idx="277" formatCode="0.00%">
                  <c:v>0.0612</c:v>
                </c:pt>
                <c:pt idx="278" formatCode="0.00%">
                  <c:v>0.0815456081081081</c:v>
                </c:pt>
                <c:pt idx="279" formatCode="0.00%">
                  <c:v>0.0897916666666667</c:v>
                </c:pt>
                <c:pt idx="280" formatCode="0.00%">
                  <c:v>0.137529411764706</c:v>
                </c:pt>
                <c:pt idx="281" formatCode="0.00%">
                  <c:v>0.108645833333333</c:v>
                </c:pt>
                <c:pt idx="282" formatCode="0.00%">
                  <c:v>0.0809583333333333</c:v>
                </c:pt>
                <c:pt idx="283" formatCode="0.00%">
                  <c:v>0.0164453125</c:v>
                </c:pt>
                <c:pt idx="284" formatCode="0.00%">
                  <c:v>0.0221484375</c:v>
                </c:pt>
                <c:pt idx="285" formatCode="0.00%">
                  <c:v>0.029243119266055</c:v>
                </c:pt>
                <c:pt idx="286" formatCode="0.00%">
                  <c:v>0.0244583333333333</c:v>
                </c:pt>
                <c:pt idx="287" formatCode="0.00%">
                  <c:v>0.0657211538461538</c:v>
                </c:pt>
                <c:pt idx="288" formatCode="0.00%">
                  <c:v>0.0351171875</c:v>
                </c:pt>
                <c:pt idx="289" formatCode="0.00%">
                  <c:v>0.0328409090909091</c:v>
                </c:pt>
                <c:pt idx="290" formatCode="0.00%">
                  <c:v>0.0509583333333333</c:v>
                </c:pt>
                <c:pt idx="291" formatCode="0.00%">
                  <c:v>0.0188352272727273</c:v>
                </c:pt>
                <c:pt idx="292" formatCode="0.00%">
                  <c:v>0.0339516129032258</c:v>
                </c:pt>
                <c:pt idx="293" formatCode="0.00%">
                  <c:v>0.0423052732069181</c:v>
                </c:pt>
                <c:pt idx="294" formatCode="0.00%">
                  <c:v>0.0349166666666667</c:v>
                </c:pt>
                <c:pt idx="295" formatCode="0.00%">
                  <c:v>0.0211900684931507</c:v>
                </c:pt>
                <c:pt idx="296" formatCode="0.00%">
                  <c:v>0.0264166666666667</c:v>
                </c:pt>
                <c:pt idx="298" formatCode="0.00%">
                  <c:v>0.0674583333333333</c:v>
                </c:pt>
                <c:pt idx="300" formatCode="0.00%">
                  <c:v>0.02178125</c:v>
                </c:pt>
                <c:pt idx="301" formatCode="0.00%">
                  <c:v>0.0271875</c:v>
                </c:pt>
                <c:pt idx="302" formatCode="0.00%">
                  <c:v>0.0274519230769231</c:v>
                </c:pt>
                <c:pt idx="303" formatCode="0.00%">
                  <c:v>0.037483935456233</c:v>
                </c:pt>
                <c:pt idx="304" formatCode="0.00%">
                  <c:v>0.118181818181818</c:v>
                </c:pt>
                <c:pt idx="305" formatCode="0.00%">
                  <c:v>0.05</c:v>
                </c:pt>
                <c:pt idx="308" formatCode="0.00%">
                  <c:v>0.0257954545454545</c:v>
                </c:pt>
                <c:pt idx="309" formatCode="0.00%">
                  <c:v>0.0426442307692308</c:v>
                </c:pt>
                <c:pt idx="310" formatCode="0.00%">
                  <c:v>0.0207386363636364</c:v>
                </c:pt>
                <c:pt idx="311" formatCode="0.00%">
                  <c:v>0.0254062468242191</c:v>
                </c:pt>
                <c:pt idx="313" formatCode="0.00%">
                  <c:v>0.060859375</c:v>
                </c:pt>
                <c:pt idx="314" formatCode="0.00%">
                  <c:v>0.0488888888888889</c:v>
                </c:pt>
                <c:pt idx="315" formatCode="0.00%">
                  <c:v>0.0292857142857143</c:v>
                </c:pt>
                <c:pt idx="316" formatCode="0.00%">
                  <c:v>0.0331875</c:v>
                </c:pt>
                <c:pt idx="317" formatCode="0.00%">
                  <c:v>0.0331967213114754</c:v>
                </c:pt>
                <c:pt idx="318" formatCode="0.00%">
                  <c:v>0.027875</c:v>
                </c:pt>
                <c:pt idx="319" formatCode="0.00%">
                  <c:v>0.0865625</c:v>
                </c:pt>
                <c:pt idx="321" formatCode="0.00%">
                  <c:v>0.1184375</c:v>
                </c:pt>
                <c:pt idx="322" formatCode="0.00%">
                  <c:v>0.176458333333333</c:v>
                </c:pt>
                <c:pt idx="324" formatCode="0.00%">
                  <c:v>0.065859375</c:v>
                </c:pt>
                <c:pt idx="325" formatCode="0.00%">
                  <c:v>0.073328488372093</c:v>
                </c:pt>
                <c:pt idx="326" formatCode="0.00%">
                  <c:v>0.0861805555555555</c:v>
                </c:pt>
                <c:pt idx="327" formatCode="0.00%">
                  <c:v>0.1005</c:v>
                </c:pt>
                <c:pt idx="328" formatCode="0.00%">
                  <c:v>0.110276442307692</c:v>
                </c:pt>
                <c:pt idx="330" formatCode="0.00%">
                  <c:v>0.0308854166666667</c:v>
                </c:pt>
                <c:pt idx="331" formatCode="0.00%">
                  <c:v>0.0387</c:v>
                </c:pt>
                <c:pt idx="332" formatCode="0.00%">
                  <c:v>0.05425</c:v>
                </c:pt>
                <c:pt idx="334" formatCode="0.00%">
                  <c:v>0.0239375</c:v>
                </c:pt>
                <c:pt idx="335" formatCode="0.00%">
                  <c:v>0.0180952380952381</c:v>
                </c:pt>
                <c:pt idx="336" formatCode="0.00%">
                  <c:v>0.0</c:v>
                </c:pt>
                <c:pt idx="337" formatCode="0.00%">
                  <c:v>0.0</c:v>
                </c:pt>
                <c:pt idx="338" formatCode="0.00%">
                  <c:v>-0.9375</c:v>
                </c:pt>
                <c:pt idx="339" formatCode="0.00%">
                  <c:v>0.0</c:v>
                </c:pt>
                <c:pt idx="340" formatCode="0.00%">
                  <c:v>0.0</c:v>
                </c:pt>
                <c:pt idx="341" formatCode="0.00%">
                  <c:v>0.0</c:v>
                </c:pt>
                <c:pt idx="342" formatCode="0.00%">
                  <c:v>0.0</c:v>
                </c:pt>
                <c:pt idx="343" formatCode="0.00%">
                  <c:v>0.0</c:v>
                </c:pt>
                <c:pt idx="344" formatCode="0.00%">
                  <c:v>0.0</c:v>
                </c:pt>
                <c:pt idx="345" formatCode="0.00%">
                  <c:v>0.0</c:v>
                </c:pt>
                <c:pt idx="346" formatCode="0.00%">
                  <c:v>0.0</c:v>
                </c:pt>
                <c:pt idx="347" formatCode="0.00%">
                  <c:v>0.0</c:v>
                </c:pt>
                <c:pt idx="348" formatCode="0.00%">
                  <c:v>0.269474637681159</c:v>
                </c:pt>
                <c:pt idx="349" formatCode="0.00%">
                  <c:v>0.0115178571428571</c:v>
                </c:pt>
                <c:pt idx="350" formatCode="0.00%">
                  <c:v>0.0</c:v>
                </c:pt>
                <c:pt idx="351" formatCode="0.00%">
                  <c:v>0.051875</c:v>
                </c:pt>
                <c:pt idx="352" formatCode="0.00%">
                  <c:v>0.0635833333333333</c:v>
                </c:pt>
                <c:pt idx="353" formatCode="0.00%">
                  <c:v>0.0</c:v>
                </c:pt>
                <c:pt idx="354" formatCode="0.00%">
                  <c:v>0.0289166666666667</c:v>
                </c:pt>
                <c:pt idx="355" formatCode="0.00%">
                  <c:v>0.0159674657534247</c:v>
                </c:pt>
                <c:pt idx="356" formatCode="0.00%">
                  <c:v>-0.037037037037037</c:v>
                </c:pt>
                <c:pt idx="357" formatCode="0.00%">
                  <c:v>0.0283967391304348</c:v>
                </c:pt>
                <c:pt idx="358" formatCode="0.00%">
                  <c:v>0.0287259615384615</c:v>
                </c:pt>
                <c:pt idx="359" formatCode="0.00%">
                  <c:v>0.0184583333333333</c:v>
                </c:pt>
                <c:pt idx="360" formatCode="0.00%">
                  <c:v>0.0214705882352941</c:v>
                </c:pt>
                <c:pt idx="361" formatCode="0.00%">
                  <c:v>0.0774739583333333</c:v>
                </c:pt>
                <c:pt idx="362" formatCode="0.00%">
                  <c:v>0.0325909090909091</c:v>
                </c:pt>
                <c:pt idx="363" formatCode="0.00%">
                  <c:v>-0.112291666666667</c:v>
                </c:pt>
                <c:pt idx="364" formatCode="0.00%">
                  <c:v>0.043</c:v>
                </c:pt>
                <c:pt idx="365" formatCode="0.00%">
                  <c:v>0.0788541666666667</c:v>
                </c:pt>
                <c:pt idx="366" formatCode="0.00%">
                  <c:v>0.053046875</c:v>
                </c:pt>
                <c:pt idx="367" formatCode="0.00%">
                  <c:v>0.0</c:v>
                </c:pt>
                <c:pt idx="368" formatCode="0.00%">
                  <c:v>0.0516429924242424</c:v>
                </c:pt>
                <c:pt idx="369" formatCode="0.00%">
                  <c:v>0.0702678571428571</c:v>
                </c:pt>
                <c:pt idx="370" formatCode="0.00%">
                  <c:v>0.076671875</c:v>
                </c:pt>
                <c:pt idx="371" formatCode="0.00%">
                  <c:v>0.0</c:v>
                </c:pt>
                <c:pt idx="372" formatCode="0.00%">
                  <c:v>0.0713210227272727</c:v>
                </c:pt>
                <c:pt idx="373" formatCode="0.00%">
                  <c:v>0.0</c:v>
                </c:pt>
                <c:pt idx="374" formatCode="0.00%">
                  <c:v>0.0624609375</c:v>
                </c:pt>
                <c:pt idx="375" formatCode="0.00%">
                  <c:v>0.116045833333333</c:v>
                </c:pt>
                <c:pt idx="376" formatCode="0.00%">
                  <c:v>0.0957395833333333</c:v>
                </c:pt>
                <c:pt idx="377" formatCode="0.00%">
                  <c:v>0.0</c:v>
                </c:pt>
                <c:pt idx="378" formatCode="0.00%">
                  <c:v>0.0</c:v>
                </c:pt>
                <c:pt idx="379" formatCode="0.00%">
                  <c:v>0.0687740384615384</c:v>
                </c:pt>
                <c:pt idx="380" formatCode="0.00%">
                  <c:v>0.0960825892857143</c:v>
                </c:pt>
                <c:pt idx="381" formatCode="0.00%">
                  <c:v>0.0424668874172185</c:v>
                </c:pt>
                <c:pt idx="382" formatCode="0.00%">
                  <c:v>0.0</c:v>
                </c:pt>
                <c:pt idx="383" formatCode="0.00%">
                  <c:v>0.0</c:v>
                </c:pt>
                <c:pt idx="384" formatCode="0.00%">
                  <c:v>0.0512708333333333</c:v>
                </c:pt>
                <c:pt idx="385" formatCode="0.00%">
                  <c:v>0.0840625</c:v>
                </c:pt>
                <c:pt idx="386" formatCode="0.00%">
                  <c:v>0.0634630503144654</c:v>
                </c:pt>
                <c:pt idx="387" formatCode="0.00%">
                  <c:v>0.0860625</c:v>
                </c:pt>
                <c:pt idx="388" formatCode="0.00%">
                  <c:v>0.090625</c:v>
                </c:pt>
                <c:pt idx="389" formatCode="0.00%">
                  <c:v>0.0559270833333333</c:v>
                </c:pt>
                <c:pt idx="390" formatCode="0.00%">
                  <c:v>0.0530357142857143</c:v>
                </c:pt>
                <c:pt idx="391" formatCode="0.00%">
                  <c:v>0.0</c:v>
                </c:pt>
                <c:pt idx="392" formatCode="0.00%">
                  <c:v>0.089375</c:v>
                </c:pt>
                <c:pt idx="393" formatCode="0.00%">
                  <c:v>0.0695</c:v>
                </c:pt>
                <c:pt idx="394" formatCode="0.00%">
                  <c:v>0.108455882352941</c:v>
                </c:pt>
                <c:pt idx="395" formatCode="0.00%">
                  <c:v>0.0705859375</c:v>
                </c:pt>
                <c:pt idx="396" formatCode="0.00%">
                  <c:v>0.0705</c:v>
                </c:pt>
                <c:pt idx="397" formatCode="0.00%">
                  <c:v>0.0711931818181818</c:v>
                </c:pt>
                <c:pt idx="398" formatCode="0.00%">
                  <c:v>0.08475</c:v>
                </c:pt>
                <c:pt idx="399" formatCode="0.00%">
                  <c:v>0.0756026785714286</c:v>
                </c:pt>
                <c:pt idx="400" formatCode="0.00%">
                  <c:v>0.00962397284744551</c:v>
                </c:pt>
                <c:pt idx="401" formatCode="0.00%">
                  <c:v>0.071375</c:v>
                </c:pt>
                <c:pt idx="402" formatCode="0.00%">
                  <c:v>0.0508333333333333</c:v>
                </c:pt>
                <c:pt idx="403" formatCode="0.00%">
                  <c:v>0.041975</c:v>
                </c:pt>
                <c:pt idx="404" formatCode="0.00%">
                  <c:v>0.0765277777777778</c:v>
                </c:pt>
                <c:pt idx="405" formatCode="0.00%">
                  <c:v>0.0673</c:v>
                </c:pt>
                <c:pt idx="406" formatCode="0.00%">
                  <c:v>0.07546875</c:v>
                </c:pt>
                <c:pt idx="407" formatCode="0.00%">
                  <c:v>0.0287954545454545</c:v>
                </c:pt>
                <c:pt idx="408" formatCode="0.00%">
                  <c:v>0.018</c:v>
                </c:pt>
                <c:pt idx="409" formatCode="0.00%">
                  <c:v>0.0628645833333333</c:v>
                </c:pt>
                <c:pt idx="410" formatCode="0.00%">
                  <c:v>0.052475</c:v>
                </c:pt>
                <c:pt idx="411" formatCode="0.00%">
                  <c:v>0.0400238095238095</c:v>
                </c:pt>
                <c:pt idx="412" formatCode="0.00%">
                  <c:v>0.0305952380952381</c:v>
                </c:pt>
                <c:pt idx="413" formatCode="0.00%">
                  <c:v>0.0128863636363636</c:v>
                </c:pt>
                <c:pt idx="414" formatCode="0.00%">
                  <c:v>0.0159919928825623</c:v>
                </c:pt>
                <c:pt idx="415" formatCode="0.00%">
                  <c:v>0.044765625</c:v>
                </c:pt>
                <c:pt idx="416" formatCode="0.00%">
                  <c:v>0.0399576822916667</c:v>
                </c:pt>
                <c:pt idx="417" formatCode="0.00%">
                  <c:v>0.03765625</c:v>
                </c:pt>
                <c:pt idx="418" formatCode="0.00%">
                  <c:v>0.03453125</c:v>
                </c:pt>
                <c:pt idx="419" formatCode="0.00%">
                  <c:v>0.101601562473541</c:v>
                </c:pt>
                <c:pt idx="420" formatCode="0.00%">
                  <c:v>0.0742673992673993</c:v>
                </c:pt>
                <c:pt idx="421" formatCode="0.00%">
                  <c:v>0.108185483870968</c:v>
                </c:pt>
                <c:pt idx="422" formatCode="0.00%">
                  <c:v>0.00584615384615385</c:v>
                </c:pt>
                <c:pt idx="423" formatCode="0.00%">
                  <c:v>0.511272</c:v>
                </c:pt>
                <c:pt idx="424" formatCode="0.00%">
                  <c:v>0.0874416666666667</c:v>
                </c:pt>
                <c:pt idx="425" formatCode="0.00%">
                  <c:v>0.0492708333333333</c:v>
                </c:pt>
                <c:pt idx="426" formatCode="0.00%">
                  <c:v>0.0838333333333333</c:v>
                </c:pt>
                <c:pt idx="427" formatCode="0.00%">
                  <c:v>0.0614583333333333</c:v>
                </c:pt>
                <c:pt idx="428" formatCode="0.00%">
                  <c:v>0.107152941176471</c:v>
                </c:pt>
                <c:pt idx="429" formatCode="0.00%">
                  <c:v>0.0696029776674938</c:v>
                </c:pt>
                <c:pt idx="431" formatCode="0.00%">
                  <c:v>0.133666666666667</c:v>
                </c:pt>
                <c:pt idx="432" formatCode="0.00%">
                  <c:v>0.0603333333333333</c:v>
                </c:pt>
                <c:pt idx="433" formatCode="0.00%">
                  <c:v>0.0402</c:v>
                </c:pt>
                <c:pt idx="434" formatCode="0.00%">
                  <c:v>0.028</c:v>
                </c:pt>
                <c:pt idx="435" formatCode="0.00%">
                  <c:v>0.0269090909090909</c:v>
                </c:pt>
                <c:pt idx="436" formatCode="0.00%">
                  <c:v>0.0255555555555556</c:v>
                </c:pt>
                <c:pt idx="437" formatCode="0.00%">
                  <c:v>0.0207142857142857</c:v>
                </c:pt>
                <c:pt idx="438" formatCode="0.00%">
                  <c:v>0.0427777777777778</c:v>
                </c:pt>
                <c:pt idx="439" formatCode="0.00%">
                  <c:v>0.1</c:v>
                </c:pt>
                <c:pt idx="440" formatCode="0.00%">
                  <c:v>0.0876563869631046</c:v>
                </c:pt>
                <c:pt idx="441" formatCode="0.00%">
                  <c:v>0.0575</c:v>
                </c:pt>
                <c:pt idx="442" formatCode="0.00%">
                  <c:v>-0.230978355018351</c:v>
                </c:pt>
                <c:pt idx="443" formatCode="0.00%">
                  <c:v>0.0</c:v>
                </c:pt>
                <c:pt idx="444" formatCode="0.00%">
                  <c:v>0.0379223985890652</c:v>
                </c:pt>
                <c:pt idx="445" formatCode="0.00%">
                  <c:v>0.0592311111111111</c:v>
                </c:pt>
                <c:pt idx="446" formatCode="0.00%">
                  <c:v>0.0296117496807152</c:v>
                </c:pt>
                <c:pt idx="447" formatCode="0.00%">
                  <c:v>0.038020202020202</c:v>
                </c:pt>
                <c:pt idx="448" formatCode="0.00%">
                  <c:v>0.0426459259259259</c:v>
                </c:pt>
                <c:pt idx="449" formatCode="0.00%">
                  <c:v>0.0394790528233151</c:v>
                </c:pt>
                <c:pt idx="450" formatCode="0.00%">
                  <c:v>0.0460530864197531</c:v>
                </c:pt>
                <c:pt idx="451" formatCode="0.00%">
                  <c:v>0.0450013227513227</c:v>
                </c:pt>
                <c:pt idx="452" formatCode="0.00%">
                  <c:v>0.0795604938271605</c:v>
                </c:pt>
                <c:pt idx="454" formatCode="0.00%">
                  <c:v>0.0844938271604938</c:v>
                </c:pt>
                <c:pt idx="455" formatCode="0.00%">
                  <c:v>0.0455555555555555</c:v>
                </c:pt>
                <c:pt idx="456" formatCode="0.00%">
                  <c:v>0.0948291517323775</c:v>
                </c:pt>
                <c:pt idx="457" formatCode="0.00%">
                  <c:v>0.0520740740740741</c:v>
                </c:pt>
                <c:pt idx="458" formatCode="0.00%">
                  <c:v>0.0812222222222222</c:v>
                </c:pt>
                <c:pt idx="459" formatCode="0.00%">
                  <c:v>0.0425658390821001</c:v>
                </c:pt>
                <c:pt idx="460" formatCode="0.00%">
                  <c:v>0.0586666666666667</c:v>
                </c:pt>
                <c:pt idx="469" formatCode="0.00%">
                  <c:v>0.08</c:v>
                </c:pt>
                <c:pt idx="470" formatCode="0.00%">
                  <c:v>0.064</c:v>
                </c:pt>
                <c:pt idx="471" formatCode="0.00%">
                  <c:v>0.0450283950617284</c:v>
                </c:pt>
                <c:pt idx="472" formatCode="0.00%">
                  <c:v>0.0436395061728395</c:v>
                </c:pt>
                <c:pt idx="473" formatCode="0.00%">
                  <c:v>0.0460518518518518</c:v>
                </c:pt>
                <c:pt idx="475" formatCode="0.00%">
                  <c:v>0.101303867403315</c:v>
                </c:pt>
                <c:pt idx="476" formatCode="0.00%">
                  <c:v>0.111808178120317</c:v>
                </c:pt>
                <c:pt idx="488" formatCode="0.00%">
                  <c:v>0.0597062146892655</c:v>
                </c:pt>
                <c:pt idx="489" formatCode="0.00%">
                  <c:v>0.0533740740740741</c:v>
                </c:pt>
                <c:pt idx="490" formatCode="0.00%">
                  <c:v>0.0640493827160494</c:v>
                </c:pt>
                <c:pt idx="491" formatCode="0.00%">
                  <c:v>0.0640493827160494</c:v>
                </c:pt>
                <c:pt idx="492" formatCode="0.00%">
                  <c:v>0.0619832735961768</c:v>
                </c:pt>
                <c:pt idx="493" formatCode="0.00%">
                  <c:v>0.0561016490943498</c:v>
                </c:pt>
                <c:pt idx="494" formatCode="0.00%">
                  <c:v>0.0548994708994709</c:v>
                </c:pt>
                <c:pt idx="495" formatCode="0.00%">
                  <c:v>0.0587111111111111</c:v>
                </c:pt>
                <c:pt idx="496" formatCode="0.00%">
                  <c:v>0.0505653021442495</c:v>
                </c:pt>
                <c:pt idx="497" formatCode="0.00%">
                  <c:v>0.0505653021442495</c:v>
                </c:pt>
                <c:pt idx="498" formatCode="0.00%">
                  <c:v>0.0526465608465608</c:v>
                </c:pt>
                <c:pt idx="499" formatCode="0.00%">
                  <c:v>0.00318924403855911</c:v>
                </c:pt>
                <c:pt idx="500" formatCode="0.00%">
                  <c:v>0.00462538828362138</c:v>
                </c:pt>
                <c:pt idx="501" formatCode="0.00%">
                  <c:v>0.00840357442984801</c:v>
                </c:pt>
                <c:pt idx="503" formatCode="0.00%">
                  <c:v>0.0</c:v>
                </c:pt>
                <c:pt idx="504" formatCode="0.00%">
                  <c:v>0.0</c:v>
                </c:pt>
                <c:pt idx="505" formatCode="0.00%">
                  <c:v>0.0</c:v>
                </c:pt>
                <c:pt idx="514" formatCode="0.00%">
                  <c:v>0.0</c:v>
                </c:pt>
                <c:pt idx="515" formatCode="0.00%">
                  <c:v>0.0</c:v>
                </c:pt>
                <c:pt idx="516" formatCode="0.00%">
                  <c:v>0.0</c:v>
                </c:pt>
                <c:pt idx="517" formatCode="0.00%">
                  <c:v>0.0</c:v>
                </c:pt>
                <c:pt idx="518" formatCode="0.00%">
                  <c:v>0.024</c:v>
                </c:pt>
                <c:pt idx="519" formatCode="0.00%">
                  <c:v>0.1875</c:v>
                </c:pt>
                <c:pt idx="520" formatCode="0.00%">
                  <c:v>0.0617283950617284</c:v>
                </c:pt>
                <c:pt idx="521" formatCode="0.00%">
                  <c:v>0.0519031141868512</c:v>
                </c:pt>
                <c:pt idx="522" formatCode="0.00%">
                  <c:v>0.0503355704697986</c:v>
                </c:pt>
                <c:pt idx="523" formatCode="0.00%">
                  <c:v>0.05</c:v>
                </c:pt>
                <c:pt idx="524" formatCode="0.00%">
                  <c:v>0.0498338870431894</c:v>
                </c:pt>
                <c:pt idx="525" formatCode="0.00%">
                  <c:v>0.0521172638436482</c:v>
                </c:pt>
                <c:pt idx="526" formatCode="0.00%">
                  <c:v>0.0516129032258064</c:v>
                </c:pt>
                <c:pt idx="527" formatCode="0.00%">
                  <c:v>0.0512820512820513</c:v>
                </c:pt>
                <c:pt idx="528" formatCode="0.00%">
                  <c:v>0.0507936507936508</c:v>
                </c:pt>
                <c:pt idx="529" formatCode="0.00%">
                  <c:v>0.0528052805280528</c:v>
                </c:pt>
                <c:pt idx="530" formatCode="0.00%">
                  <c:v>0.0547945205479452</c:v>
                </c:pt>
                <c:pt idx="531" formatCode="0.00%">
                  <c:v>0.0538720538720539</c:v>
                </c:pt>
                <c:pt idx="532" formatCode="0.00%">
                  <c:v>0.0547945205479452</c:v>
                </c:pt>
                <c:pt idx="533" formatCode="0.00%">
                  <c:v>0.0542372881355932</c:v>
                </c:pt>
                <c:pt idx="534" formatCode="0.00%">
                  <c:v>0.0482758620689655</c:v>
                </c:pt>
                <c:pt idx="535" formatCode="0.00%">
                  <c:v>0.0518518518518518</c:v>
                </c:pt>
                <c:pt idx="536" formatCode="0.00%">
                  <c:v>0.0528301886792453</c:v>
                </c:pt>
                <c:pt idx="537" formatCode="0.00%">
                  <c:v>0.0546875</c:v>
                </c:pt>
                <c:pt idx="538" formatCode="0.00%">
                  <c:v>0.0587188612099644</c:v>
                </c:pt>
                <c:pt idx="539" formatCode="0.00%">
                  <c:v>0.0513059701492537</c:v>
                </c:pt>
                <c:pt idx="540" formatCode="0.00%">
                  <c:v>0.0</c:v>
                </c:pt>
                <c:pt idx="541" formatCode="0.00%">
                  <c:v>0.0654761904761905</c:v>
                </c:pt>
                <c:pt idx="542" formatCode="0.00%">
                  <c:v>0.0561224489795918</c:v>
                </c:pt>
                <c:pt idx="543" formatCode="0.00%">
                  <c:v>0.0</c:v>
                </c:pt>
                <c:pt idx="544" formatCode="0.00%">
                  <c:v>0.0627906976744186</c:v>
                </c:pt>
                <c:pt idx="547" formatCode="0.00%">
                  <c:v>0.0585106382978723</c:v>
                </c:pt>
                <c:pt idx="548" formatCode="0.00%">
                  <c:v>0.0571725571725572</c:v>
                </c:pt>
                <c:pt idx="549" formatCode="0.00%">
                  <c:v>0.0670434782608696</c:v>
                </c:pt>
                <c:pt idx="551" formatCode="0.00%">
                  <c:v>0.0806112374983903</c:v>
                </c:pt>
                <c:pt idx="552" formatCode="0.00%">
                  <c:v>0.0645425867507886</c:v>
                </c:pt>
                <c:pt idx="553" formatCode="0.00%">
                  <c:v>0.0714193548387097</c:v>
                </c:pt>
                <c:pt idx="554" formatCode="0.00%">
                  <c:v>0.0738702201622248</c:v>
                </c:pt>
                <c:pt idx="555" formatCode="0.00%">
                  <c:v>0.161290322580645</c:v>
                </c:pt>
                <c:pt idx="556" formatCode="0.00%">
                  <c:v>0.0347971327162642</c:v>
                </c:pt>
                <c:pt idx="557" formatCode="0.00%">
                  <c:v>0.0399922520661157</c:v>
                </c:pt>
                <c:pt idx="558" formatCode="0.00%">
                  <c:v>0.0444444444444444</c:v>
                </c:pt>
                <c:pt idx="559" formatCode="0.00%">
                  <c:v>0.0546875</c:v>
                </c:pt>
                <c:pt idx="560" formatCode="0.00%">
                  <c:v>0.0490654205607477</c:v>
                </c:pt>
                <c:pt idx="561" formatCode="0.00%">
                  <c:v>0.0641486810551559</c:v>
                </c:pt>
                <c:pt idx="562" formatCode="0.00%">
                  <c:v>0.0502573930034194</c:v>
                </c:pt>
                <c:pt idx="563" formatCode="0.00%">
                  <c:v>0.0648401245273168</c:v>
                </c:pt>
                <c:pt idx="564" formatCode="0.00%">
                  <c:v>0.13296054675365</c:v>
                </c:pt>
                <c:pt idx="565" formatCode="0.00%">
                  <c:v>0.0763747454175153</c:v>
                </c:pt>
                <c:pt idx="566" formatCode="0.00%">
                  <c:v>0.0923294117647059</c:v>
                </c:pt>
                <c:pt idx="567" formatCode="0.00%">
                  <c:v>0.0830707070707071</c:v>
                </c:pt>
                <c:pt idx="568" formatCode="0.00%">
                  <c:v>0.0696949152542373</c:v>
                </c:pt>
                <c:pt idx="569" formatCode="0.00%">
                  <c:v>0.0399094117647059</c:v>
                </c:pt>
                <c:pt idx="570" formatCode="0.00%">
                  <c:v>0.0</c:v>
                </c:pt>
                <c:pt idx="571" formatCode="0.00%">
                  <c:v>0.00644042232277526</c:v>
                </c:pt>
                <c:pt idx="572" formatCode="0.00%">
                  <c:v>0.0109756097560976</c:v>
                </c:pt>
                <c:pt idx="573" formatCode="0.00%">
                  <c:v>0.01804</c:v>
                </c:pt>
                <c:pt idx="574" formatCode="0.00%">
                  <c:v>0.0432452830188679</c:v>
                </c:pt>
              </c:numCache>
            </c:numRef>
          </c:val>
        </c:ser>
        <c:axId val="307072232"/>
        <c:axId val="307075432"/>
      </c:barChart>
      <c:catAx>
        <c:axId val="307072232"/>
        <c:scaling>
          <c:orientation val="minMax"/>
        </c:scaling>
        <c:axPos val="b"/>
        <c:numFmt formatCode="General" sourceLinked="1"/>
        <c:majorTickMark val="none"/>
        <c:tickLblPos val="nextTo"/>
        <c:txPr>
          <a:bodyPr/>
          <a:lstStyle/>
          <a:p>
            <a:pPr>
              <a:defRPr lang="fr-FR"/>
            </a:pPr>
            <a:endParaRPr lang="en-US"/>
          </a:p>
        </c:txPr>
        <c:crossAx val="307075432"/>
        <c:crosses val="autoZero"/>
        <c:auto val="1"/>
        <c:lblAlgn val="ctr"/>
        <c:lblOffset val="100"/>
      </c:catAx>
      <c:valAx>
        <c:axId val="307075432"/>
        <c:scaling>
          <c:orientation val="minMax"/>
          <c:max val="0.3"/>
        </c:scaling>
        <c:axPos val="l"/>
        <c:majorGridlines/>
        <c:numFmt formatCode="0%" sourceLinked="0"/>
        <c:tickLblPos val="nextTo"/>
        <c:txPr>
          <a:bodyPr/>
          <a:lstStyle/>
          <a:p>
            <a:pPr>
              <a:defRPr lang="fr-FR"/>
            </a:pPr>
            <a:endParaRPr lang="en-US"/>
          </a:p>
        </c:txPr>
        <c:crossAx val="307072232"/>
        <c:crosses val="autoZero"/>
        <c:crossBetween val="between"/>
      </c:valAx>
    </c:plotArea>
    <c:legend>
      <c:legendPos val="r"/>
      <c:layout>
        <c:manualLayout>
          <c:xMode val="edge"/>
          <c:yMode val="edge"/>
          <c:x val="0.0937601783446241"/>
          <c:y val="0.573413665411528"/>
          <c:w val="0.149293430262514"/>
          <c:h val="0.0483687934897489"/>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8.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527601588263008"/>
          <c:y val="0.0232757226101454"/>
          <c:w val="0.928921838616329"/>
          <c:h val="0.871646454179059"/>
        </c:manualLayout>
      </c:layout>
      <c:lineChart>
        <c:grouping val="standard"/>
        <c:ser>
          <c:idx val="0"/>
          <c:order val="0"/>
          <c:tx>
            <c:v>Price of wheat (1 setier in Livre/Francs)</c:v>
          </c:tx>
          <c:marker>
            <c:symbol val="none"/>
          </c:marker>
          <c:cat>
            <c:numRef>
              <c:f>data!$A$4:$A$447</c:f>
              <c:numCache>
                <c:formatCode>General</c:formatCode>
                <c:ptCount val="444"/>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numCache>
            </c:numRef>
          </c:cat>
          <c:val>
            <c:numRef>
              <c:f>data!$C$4:$C$447</c:f>
              <c:numCache>
                <c:formatCode>0.00</c:formatCode>
                <c:ptCount val="444"/>
                <c:pt idx="0">
                  <c:v>1.0</c:v>
                </c:pt>
                <c:pt idx="1">
                  <c:v>1.0</c:v>
                </c:pt>
                <c:pt idx="2">
                  <c:v>1.0</c:v>
                </c:pt>
                <c:pt idx="3">
                  <c:v>8.0</c:v>
                </c:pt>
                <c:pt idx="4">
                  <c:v>2.25</c:v>
                </c:pt>
                <c:pt idx="5">
                  <c:v>2.25</c:v>
                </c:pt>
                <c:pt idx="6">
                  <c:v>2.25</c:v>
                </c:pt>
                <c:pt idx="7">
                  <c:v>2.25</c:v>
                </c:pt>
                <c:pt idx="8">
                  <c:v>2.25</c:v>
                </c:pt>
                <c:pt idx="9">
                  <c:v>2.25</c:v>
                </c:pt>
                <c:pt idx="10">
                  <c:v>0.5</c:v>
                </c:pt>
                <c:pt idx="11">
                  <c:v>0.375</c:v>
                </c:pt>
                <c:pt idx="12">
                  <c:v>1.0</c:v>
                </c:pt>
                <c:pt idx="13">
                  <c:v>1.0</c:v>
                </c:pt>
                <c:pt idx="14">
                  <c:v>1.0</c:v>
                </c:pt>
                <c:pt idx="15">
                  <c:v>1.25</c:v>
                </c:pt>
                <c:pt idx="16">
                  <c:v>1.25</c:v>
                </c:pt>
                <c:pt idx="17">
                  <c:v>1.25</c:v>
                </c:pt>
                <c:pt idx="18">
                  <c:v>1.25</c:v>
                </c:pt>
                <c:pt idx="19">
                  <c:v>1.0</c:v>
                </c:pt>
                <c:pt idx="20">
                  <c:v>1.0</c:v>
                </c:pt>
                <c:pt idx="21">
                  <c:v>1.0</c:v>
                </c:pt>
                <c:pt idx="22">
                  <c:v>1.0</c:v>
                </c:pt>
                <c:pt idx="23">
                  <c:v>1.0</c:v>
                </c:pt>
                <c:pt idx="24">
                  <c:v>0.28</c:v>
                </c:pt>
                <c:pt idx="25">
                  <c:v>0.28</c:v>
                </c:pt>
                <c:pt idx="26">
                  <c:v>0.25</c:v>
                </c:pt>
                <c:pt idx="27">
                  <c:v>0.25</c:v>
                </c:pt>
                <c:pt idx="28">
                  <c:v>0.25</c:v>
                </c:pt>
                <c:pt idx="29">
                  <c:v>0.25</c:v>
                </c:pt>
                <c:pt idx="30">
                  <c:v>0.4</c:v>
                </c:pt>
                <c:pt idx="31">
                  <c:v>0.4</c:v>
                </c:pt>
                <c:pt idx="32">
                  <c:v>1.0</c:v>
                </c:pt>
                <c:pt idx="33">
                  <c:v>1.25</c:v>
                </c:pt>
                <c:pt idx="34">
                  <c:v>0.65</c:v>
                </c:pt>
                <c:pt idx="35">
                  <c:v>0.5</c:v>
                </c:pt>
                <c:pt idx="36">
                  <c:v>0.5</c:v>
                </c:pt>
                <c:pt idx="37">
                  <c:v>0.375</c:v>
                </c:pt>
                <c:pt idx="38">
                  <c:v>0.375</c:v>
                </c:pt>
                <c:pt idx="39">
                  <c:v>0.375</c:v>
                </c:pt>
                <c:pt idx="40">
                  <c:v>1.375</c:v>
                </c:pt>
                <c:pt idx="41">
                  <c:v>1.375</c:v>
                </c:pt>
                <c:pt idx="42">
                  <c:v>1.375</c:v>
                </c:pt>
                <c:pt idx="43">
                  <c:v>0.375</c:v>
                </c:pt>
                <c:pt idx="44">
                  <c:v>1.0</c:v>
                </c:pt>
                <c:pt idx="45">
                  <c:v>1.125</c:v>
                </c:pt>
                <c:pt idx="46">
                  <c:v>1.125</c:v>
                </c:pt>
                <c:pt idx="47">
                  <c:v>1.25</c:v>
                </c:pt>
                <c:pt idx="48">
                  <c:v>2.25</c:v>
                </c:pt>
                <c:pt idx="49">
                  <c:v>5.0</c:v>
                </c:pt>
                <c:pt idx="50">
                  <c:v>5.0</c:v>
                </c:pt>
                <c:pt idx="51">
                  <c:v>5.0</c:v>
                </c:pt>
                <c:pt idx="52">
                  <c:v>5.0</c:v>
                </c:pt>
                <c:pt idx="53">
                  <c:v>5.0</c:v>
                </c:pt>
                <c:pt idx="54">
                  <c:v>2.75</c:v>
                </c:pt>
                <c:pt idx="55">
                  <c:v>2.75</c:v>
                </c:pt>
                <c:pt idx="56">
                  <c:v>2.75</c:v>
                </c:pt>
                <c:pt idx="57">
                  <c:v>0.45</c:v>
                </c:pt>
                <c:pt idx="58">
                  <c:v>0.45</c:v>
                </c:pt>
                <c:pt idx="59">
                  <c:v>3.0</c:v>
                </c:pt>
                <c:pt idx="60">
                  <c:v>3.0</c:v>
                </c:pt>
                <c:pt idx="61">
                  <c:v>4.5</c:v>
                </c:pt>
                <c:pt idx="62">
                  <c:v>0.688</c:v>
                </c:pt>
                <c:pt idx="63">
                  <c:v>0.95313</c:v>
                </c:pt>
                <c:pt idx="64">
                  <c:v>0.34688</c:v>
                </c:pt>
                <c:pt idx="65">
                  <c:v>0.401</c:v>
                </c:pt>
                <c:pt idx="66">
                  <c:v>0.6875</c:v>
                </c:pt>
                <c:pt idx="67">
                  <c:v>1.299375</c:v>
                </c:pt>
                <c:pt idx="68">
                  <c:v>0.98469</c:v>
                </c:pt>
                <c:pt idx="69">
                  <c:v>0.98469</c:v>
                </c:pt>
                <c:pt idx="70">
                  <c:v>0.859</c:v>
                </c:pt>
                <c:pt idx="71">
                  <c:v>0.859</c:v>
                </c:pt>
                <c:pt idx="72">
                  <c:v>0.945</c:v>
                </c:pt>
                <c:pt idx="73">
                  <c:v>0.5</c:v>
                </c:pt>
                <c:pt idx="74">
                  <c:v>0.5</c:v>
                </c:pt>
                <c:pt idx="75">
                  <c:v>0.42</c:v>
                </c:pt>
                <c:pt idx="76">
                  <c:v>0.344</c:v>
                </c:pt>
                <c:pt idx="77">
                  <c:v>0.667</c:v>
                </c:pt>
                <c:pt idx="78">
                  <c:v>0.667</c:v>
                </c:pt>
                <c:pt idx="79">
                  <c:v>0.667</c:v>
                </c:pt>
                <c:pt idx="80">
                  <c:v>0.667</c:v>
                </c:pt>
                <c:pt idx="81">
                  <c:v>0.667</c:v>
                </c:pt>
                <c:pt idx="82">
                  <c:v>0.667</c:v>
                </c:pt>
                <c:pt idx="83">
                  <c:v>0.667</c:v>
                </c:pt>
                <c:pt idx="84">
                  <c:v>0.667</c:v>
                </c:pt>
                <c:pt idx="85">
                  <c:v>0.667</c:v>
                </c:pt>
                <c:pt idx="86">
                  <c:v>0.667</c:v>
                </c:pt>
                <c:pt idx="87">
                  <c:v>0.667</c:v>
                </c:pt>
                <c:pt idx="88">
                  <c:v>0.667</c:v>
                </c:pt>
                <c:pt idx="89">
                  <c:v>0.667</c:v>
                </c:pt>
                <c:pt idx="90">
                  <c:v>0.42</c:v>
                </c:pt>
                <c:pt idx="91">
                  <c:v>0.42</c:v>
                </c:pt>
                <c:pt idx="92">
                  <c:v>0.42</c:v>
                </c:pt>
                <c:pt idx="93">
                  <c:v>0.42</c:v>
                </c:pt>
                <c:pt idx="94">
                  <c:v>0.42</c:v>
                </c:pt>
                <c:pt idx="95">
                  <c:v>0.944999999999999</c:v>
                </c:pt>
                <c:pt idx="96">
                  <c:v>0.944999999999999</c:v>
                </c:pt>
                <c:pt idx="97">
                  <c:v>0.962333333333333</c:v>
                </c:pt>
                <c:pt idx="98">
                  <c:v>0.903214285714286</c:v>
                </c:pt>
                <c:pt idx="99">
                  <c:v>0.903214285714286</c:v>
                </c:pt>
                <c:pt idx="100">
                  <c:v>0.903214285714286</c:v>
                </c:pt>
                <c:pt idx="101">
                  <c:v>0.903214285714286</c:v>
                </c:pt>
                <c:pt idx="102">
                  <c:v>0.903214285714286</c:v>
                </c:pt>
                <c:pt idx="103">
                  <c:v>0.903214285714286</c:v>
                </c:pt>
                <c:pt idx="104">
                  <c:v>0.903214285714286</c:v>
                </c:pt>
                <c:pt idx="105">
                  <c:v>0.903214285714286</c:v>
                </c:pt>
                <c:pt idx="106">
                  <c:v>0.903214285714286</c:v>
                </c:pt>
                <c:pt idx="107">
                  <c:v>0.903214285714286</c:v>
                </c:pt>
                <c:pt idx="108">
                  <c:v>0.903214285714286</c:v>
                </c:pt>
                <c:pt idx="109">
                  <c:v>0.903214285714286</c:v>
                </c:pt>
                <c:pt idx="110">
                  <c:v>0.903214285714286</c:v>
                </c:pt>
                <c:pt idx="111">
                  <c:v>0.903214285714286</c:v>
                </c:pt>
                <c:pt idx="112">
                  <c:v>0.903214285714286</c:v>
                </c:pt>
                <c:pt idx="113">
                  <c:v>0.903214285714286</c:v>
                </c:pt>
                <c:pt idx="114">
                  <c:v>0.903214285714286</c:v>
                </c:pt>
                <c:pt idx="115">
                  <c:v>0.903214285714286</c:v>
                </c:pt>
                <c:pt idx="116">
                  <c:v>0.903214285714286</c:v>
                </c:pt>
                <c:pt idx="117">
                  <c:v>0.903214285714286</c:v>
                </c:pt>
                <c:pt idx="118">
                  <c:v>0.903214285714286</c:v>
                </c:pt>
                <c:pt idx="119">
                  <c:v>0.903214285714286</c:v>
                </c:pt>
                <c:pt idx="120">
                  <c:v>0.903214285714286</c:v>
                </c:pt>
                <c:pt idx="121">
                  <c:v>0.903214285714286</c:v>
                </c:pt>
                <c:pt idx="122">
                  <c:v>0.903214285714286</c:v>
                </c:pt>
                <c:pt idx="123">
                  <c:v>0.903214285714286</c:v>
                </c:pt>
                <c:pt idx="124">
                  <c:v>0.903214285714286</c:v>
                </c:pt>
                <c:pt idx="125">
                  <c:v>0.903214285714286</c:v>
                </c:pt>
                <c:pt idx="126">
                  <c:v>0.903214285714286</c:v>
                </c:pt>
                <c:pt idx="127">
                  <c:v>0.903214285714286</c:v>
                </c:pt>
                <c:pt idx="128">
                  <c:v>0.5403125</c:v>
                </c:pt>
                <c:pt idx="129">
                  <c:v>0.930493421052631</c:v>
                </c:pt>
                <c:pt idx="130">
                  <c:v>0.984375</c:v>
                </c:pt>
                <c:pt idx="131">
                  <c:v>0.9909375</c:v>
                </c:pt>
                <c:pt idx="132">
                  <c:v>1.119078947368421</c:v>
                </c:pt>
                <c:pt idx="133">
                  <c:v>1.119078947368421</c:v>
                </c:pt>
                <c:pt idx="134">
                  <c:v>1.119078947368421</c:v>
                </c:pt>
                <c:pt idx="135">
                  <c:v>1.119078947368421</c:v>
                </c:pt>
                <c:pt idx="136">
                  <c:v>1.119078947368421</c:v>
                </c:pt>
                <c:pt idx="137">
                  <c:v>1.119078947368421</c:v>
                </c:pt>
                <c:pt idx="138">
                  <c:v>0.516019736842105</c:v>
                </c:pt>
                <c:pt idx="139">
                  <c:v>0.516019736842105</c:v>
                </c:pt>
                <c:pt idx="140">
                  <c:v>0.516019736842105</c:v>
                </c:pt>
                <c:pt idx="141">
                  <c:v>0.852620192307692</c:v>
                </c:pt>
                <c:pt idx="142">
                  <c:v>1.0265625</c:v>
                </c:pt>
                <c:pt idx="143">
                  <c:v>1.0265625</c:v>
                </c:pt>
                <c:pt idx="144">
                  <c:v>1.093940217391304</c:v>
                </c:pt>
                <c:pt idx="145">
                  <c:v>0.6496875</c:v>
                </c:pt>
                <c:pt idx="146">
                  <c:v>0.713587990487515</c:v>
                </c:pt>
                <c:pt idx="147">
                  <c:v>0.823958333333333</c:v>
                </c:pt>
                <c:pt idx="148">
                  <c:v>1.1746875</c:v>
                </c:pt>
                <c:pt idx="149">
                  <c:v>1.2796875</c:v>
                </c:pt>
                <c:pt idx="150">
                  <c:v>1.2796875</c:v>
                </c:pt>
                <c:pt idx="151">
                  <c:v>1.2796875</c:v>
                </c:pt>
                <c:pt idx="152">
                  <c:v>1.2796875</c:v>
                </c:pt>
                <c:pt idx="153">
                  <c:v>1.28</c:v>
                </c:pt>
                <c:pt idx="154">
                  <c:v>0.861114130434782</c:v>
                </c:pt>
                <c:pt idx="155">
                  <c:v>2.08</c:v>
                </c:pt>
                <c:pt idx="156">
                  <c:v>1.904318181818182</c:v>
                </c:pt>
                <c:pt idx="157">
                  <c:v>1.98515625</c:v>
                </c:pt>
                <c:pt idx="158">
                  <c:v>1.685624999999999</c:v>
                </c:pt>
                <c:pt idx="159">
                  <c:v>3.081036558895578</c:v>
                </c:pt>
                <c:pt idx="160">
                  <c:v>2.03875</c:v>
                </c:pt>
                <c:pt idx="161">
                  <c:v>1.582874999999999</c:v>
                </c:pt>
                <c:pt idx="162">
                  <c:v>0.90125</c:v>
                </c:pt>
                <c:pt idx="163">
                  <c:v>0.875625</c:v>
                </c:pt>
                <c:pt idx="164">
                  <c:v>1.065093749999999</c:v>
                </c:pt>
                <c:pt idx="165">
                  <c:v>1.03753125</c:v>
                </c:pt>
                <c:pt idx="166">
                  <c:v>2.349375</c:v>
                </c:pt>
                <c:pt idx="167">
                  <c:v>2.418749999999999</c:v>
                </c:pt>
                <c:pt idx="168">
                  <c:v>1.49625</c:v>
                </c:pt>
                <c:pt idx="169">
                  <c:v>1.17928125</c:v>
                </c:pt>
                <c:pt idx="170">
                  <c:v>0.9376171875</c:v>
                </c:pt>
                <c:pt idx="171">
                  <c:v>0.83844140625</c:v>
                </c:pt>
                <c:pt idx="172">
                  <c:v>1.068046875</c:v>
                </c:pt>
                <c:pt idx="173">
                  <c:v>2.3191875</c:v>
                </c:pt>
                <c:pt idx="174">
                  <c:v>1.537697368421052</c:v>
                </c:pt>
                <c:pt idx="175">
                  <c:v>0.953289473684211</c:v>
                </c:pt>
                <c:pt idx="176">
                  <c:v>1.3545</c:v>
                </c:pt>
                <c:pt idx="177">
                  <c:v>1.2971875</c:v>
                </c:pt>
                <c:pt idx="178">
                  <c:v>1.250735294117647</c:v>
                </c:pt>
                <c:pt idx="179">
                  <c:v>1.40765625</c:v>
                </c:pt>
                <c:pt idx="180">
                  <c:v>1.394232954545454</c:v>
                </c:pt>
                <c:pt idx="181">
                  <c:v>1.637642045454545</c:v>
                </c:pt>
                <c:pt idx="182">
                  <c:v>2.459296875</c:v>
                </c:pt>
                <c:pt idx="183">
                  <c:v>2.22997476841531</c:v>
                </c:pt>
                <c:pt idx="184">
                  <c:v>2.4565625</c:v>
                </c:pt>
                <c:pt idx="185">
                  <c:v>2.562328125</c:v>
                </c:pt>
                <c:pt idx="186">
                  <c:v>1.37025</c:v>
                </c:pt>
                <c:pt idx="187">
                  <c:v>1.6125</c:v>
                </c:pt>
                <c:pt idx="188">
                  <c:v>1.61625</c:v>
                </c:pt>
                <c:pt idx="189">
                  <c:v>1.651433823529412</c:v>
                </c:pt>
                <c:pt idx="190">
                  <c:v>3.043125</c:v>
                </c:pt>
                <c:pt idx="191">
                  <c:v>3.723299999999999</c:v>
                </c:pt>
                <c:pt idx="192">
                  <c:v>3.5028</c:v>
                </c:pt>
                <c:pt idx="193">
                  <c:v>3.3516</c:v>
                </c:pt>
                <c:pt idx="194">
                  <c:v>3.226499999999999</c:v>
                </c:pt>
                <c:pt idx="195">
                  <c:v>2.260730769230769</c:v>
                </c:pt>
                <c:pt idx="196">
                  <c:v>1.97775</c:v>
                </c:pt>
                <c:pt idx="197">
                  <c:v>1.988134615384615</c:v>
                </c:pt>
                <c:pt idx="198">
                  <c:v>2.090117647058823</c:v>
                </c:pt>
                <c:pt idx="199">
                  <c:v>3.023997963701056</c:v>
                </c:pt>
                <c:pt idx="200">
                  <c:v>5.96993076257831</c:v>
                </c:pt>
                <c:pt idx="201">
                  <c:v>6.660145515192987</c:v>
                </c:pt>
                <c:pt idx="202">
                  <c:v>4.567496924340138</c:v>
                </c:pt>
                <c:pt idx="203">
                  <c:v>5.600364649880575</c:v>
                </c:pt>
                <c:pt idx="204">
                  <c:v>5.03474660970367</c:v>
                </c:pt>
                <c:pt idx="205">
                  <c:v>3.540968203819068</c:v>
                </c:pt>
                <c:pt idx="206">
                  <c:v>2.879761218721894</c:v>
                </c:pt>
                <c:pt idx="207">
                  <c:v>4.163556019875168</c:v>
                </c:pt>
                <c:pt idx="208">
                  <c:v>4.832096746163979</c:v>
                </c:pt>
                <c:pt idx="209">
                  <c:v>3.892216129060539</c:v>
                </c:pt>
                <c:pt idx="210">
                  <c:v>4.240684644408904</c:v>
                </c:pt>
                <c:pt idx="211">
                  <c:v>4.47929698373219</c:v>
                </c:pt>
                <c:pt idx="212">
                  <c:v>4.193747176015644</c:v>
                </c:pt>
                <c:pt idx="213">
                  <c:v>4.99666330201486</c:v>
                </c:pt>
                <c:pt idx="214">
                  <c:v>4.864702606560796</c:v>
                </c:pt>
                <c:pt idx="215">
                  <c:v>4.152938379966048</c:v>
                </c:pt>
                <c:pt idx="216">
                  <c:v>4.221425728806039</c:v>
                </c:pt>
                <c:pt idx="217">
                  <c:v>4.64230456627388</c:v>
                </c:pt>
                <c:pt idx="218">
                  <c:v>4.834612129085557</c:v>
                </c:pt>
                <c:pt idx="219">
                  <c:v>5.103567991932173</c:v>
                </c:pt>
                <c:pt idx="220">
                  <c:v>8.746660776842562</c:v>
                </c:pt>
                <c:pt idx="221">
                  <c:v>8.292302108439509</c:v>
                </c:pt>
                <c:pt idx="222">
                  <c:v>5.281814625151257</c:v>
                </c:pt>
                <c:pt idx="223">
                  <c:v>7.590903979348192</c:v>
                </c:pt>
                <c:pt idx="224">
                  <c:v>4.849996734110491</c:v>
                </c:pt>
                <c:pt idx="225">
                  <c:v>5.975</c:v>
                </c:pt>
                <c:pt idx="226">
                  <c:v>7.685709110313531</c:v>
                </c:pt>
                <c:pt idx="227">
                  <c:v>7.154540636822786</c:v>
                </c:pt>
                <c:pt idx="228">
                  <c:v>3.879997387288393</c:v>
                </c:pt>
                <c:pt idx="229">
                  <c:v>3.019997966394574</c:v>
                </c:pt>
                <c:pt idx="230">
                  <c:v>2.899998047200088</c:v>
                </c:pt>
                <c:pt idx="231">
                  <c:v>3.676920600959263</c:v>
                </c:pt>
                <c:pt idx="232">
                  <c:v>5.231814658820221</c:v>
                </c:pt>
                <c:pt idx="233">
                  <c:v>5.974995976558802</c:v>
                </c:pt>
                <c:pt idx="234">
                  <c:v>5.384611758726954</c:v>
                </c:pt>
                <c:pt idx="235">
                  <c:v>5.229996478226365</c:v>
                </c:pt>
                <c:pt idx="236">
                  <c:v>4.008330634204719</c:v>
                </c:pt>
                <c:pt idx="237">
                  <c:v>3.74583081096678</c:v>
                </c:pt>
                <c:pt idx="238">
                  <c:v>2.874998064034569</c:v>
                </c:pt>
                <c:pt idx="239">
                  <c:v>3.180767088905136</c:v>
                </c:pt>
                <c:pt idx="240">
                  <c:v>5.126919624559306</c:v>
                </c:pt>
                <c:pt idx="241">
                  <c:v>4.933330011328884</c:v>
                </c:pt>
                <c:pt idx="242">
                  <c:v>5.365381002445786</c:v>
                </c:pt>
                <c:pt idx="243">
                  <c:v>3.046151794936962</c:v>
                </c:pt>
                <c:pt idx="244">
                  <c:v>3.49999764317252</c:v>
                </c:pt>
                <c:pt idx="245">
                  <c:v>3.676920600959263</c:v>
                </c:pt>
                <c:pt idx="246">
                  <c:v>4.461535457230904</c:v>
                </c:pt>
                <c:pt idx="247">
                  <c:v>5.18213936759523</c:v>
                </c:pt>
                <c:pt idx="248">
                  <c:v>5.121425122764685</c:v>
                </c:pt>
                <c:pt idx="249">
                  <c:v>5.042304296922168</c:v>
                </c:pt>
                <c:pt idx="250">
                  <c:v>6.109995885652598</c:v>
                </c:pt>
                <c:pt idx="251">
                  <c:v>4.303568530635597</c:v>
                </c:pt>
                <c:pt idx="252">
                  <c:v>3.599997575834591</c:v>
                </c:pt>
                <c:pt idx="253">
                  <c:v>3.142855026522262</c:v>
                </c:pt>
                <c:pt idx="254">
                  <c:v>3.271426368516354</c:v>
                </c:pt>
                <c:pt idx="255">
                  <c:v>4.603330233544047</c:v>
                </c:pt>
                <c:pt idx="256">
                  <c:v>6.416662345816286</c:v>
                </c:pt>
                <c:pt idx="257">
                  <c:v>5.668746182781204</c:v>
                </c:pt>
                <c:pt idx="258">
                  <c:v>9.18460919988569</c:v>
                </c:pt>
                <c:pt idx="259">
                  <c:v>12.15499181507485</c:v>
                </c:pt>
                <c:pt idx="260">
                  <c:v>5.299996431089815</c:v>
                </c:pt>
                <c:pt idx="261">
                  <c:v>4.204542623291662</c:v>
                </c:pt>
                <c:pt idx="262">
                  <c:v>3.145452427370628</c:v>
                </c:pt>
                <c:pt idx="263">
                  <c:v>3.136361524401349</c:v>
                </c:pt>
                <c:pt idx="264">
                  <c:v>4.406247032922546</c:v>
                </c:pt>
                <c:pt idx="265">
                  <c:v>5.291666666666666</c:v>
                </c:pt>
                <c:pt idx="266">
                  <c:v>3.704542959981303</c:v>
                </c:pt>
                <c:pt idx="267">
                  <c:v>3.428569119842468</c:v>
                </c:pt>
                <c:pt idx="268">
                  <c:v>3.573074517040957</c:v>
                </c:pt>
                <c:pt idx="269">
                  <c:v>3.854759309045108</c:v>
                </c:pt>
                <c:pt idx="270">
                  <c:v>3.976187798706195</c:v>
                </c:pt>
                <c:pt idx="271">
                  <c:v>8.5619942345266</c:v>
                </c:pt>
                <c:pt idx="272">
                  <c:v>9.452493634882355</c:v>
                </c:pt>
                <c:pt idx="273">
                  <c:v>5.435710625416912</c:v>
                </c:pt>
                <c:pt idx="274">
                  <c:v>4.839282455610983</c:v>
                </c:pt>
                <c:pt idx="275">
                  <c:v>4.846150582854258</c:v>
                </c:pt>
                <c:pt idx="276">
                  <c:v>4.683330179673704</c:v>
                </c:pt>
                <c:pt idx="277">
                  <c:v>5.476919388876558</c:v>
                </c:pt>
                <c:pt idx="278">
                  <c:v>6.48437063355623</c:v>
                </c:pt>
                <c:pt idx="279">
                  <c:v>8.553565668773655</c:v>
                </c:pt>
                <c:pt idx="280">
                  <c:v>10.67499281167618</c:v>
                </c:pt>
                <c:pt idx="281">
                  <c:v>12.83332469163257</c:v>
                </c:pt>
                <c:pt idx="282">
                  <c:v>9.09582720838763</c:v>
                </c:pt>
                <c:pt idx="283">
                  <c:v>4.904996697074631</c:v>
                </c:pt>
                <c:pt idx="284">
                  <c:v>5.413632718205805</c:v>
                </c:pt>
                <c:pt idx="285">
                  <c:v>4.459996996728411</c:v>
                </c:pt>
                <c:pt idx="286">
                  <c:v>4.534996946224965</c:v>
                </c:pt>
                <c:pt idx="287">
                  <c:v>7.029161933371476</c:v>
                </c:pt>
                <c:pt idx="288">
                  <c:v>6.079162573081793</c:v>
                </c:pt>
                <c:pt idx="289">
                  <c:v>6.122723149809589</c:v>
                </c:pt>
                <c:pt idx="290">
                  <c:v>7.095828555146191</c:v>
                </c:pt>
                <c:pt idx="291">
                  <c:v>4.762496793031178</c:v>
                </c:pt>
                <c:pt idx="292">
                  <c:v>4.46922775974337</c:v>
                </c:pt>
                <c:pt idx="293">
                  <c:v>4.883330044997849</c:v>
                </c:pt>
                <c:pt idx="294">
                  <c:v>5.49166296869212</c:v>
                </c:pt>
                <c:pt idx="295">
                  <c:v>4.72916348214382</c:v>
                </c:pt>
                <c:pt idx="296">
                  <c:v>4.641663541064508</c:v>
                </c:pt>
                <c:pt idx="297">
                  <c:v>6.588884452067632</c:v>
                </c:pt>
                <c:pt idx="298">
                  <c:v>6.173525254637914</c:v>
                </c:pt>
                <c:pt idx="299">
                  <c:v>5.023073540641001</c:v>
                </c:pt>
                <c:pt idx="300">
                  <c:v>4.904163364302446</c:v>
                </c:pt>
                <c:pt idx="301">
                  <c:v>4.188458718038323</c:v>
                </c:pt>
                <c:pt idx="302">
                  <c:v>3.979163987178281</c:v>
                </c:pt>
                <c:pt idx="303">
                  <c:v>5.099996565765671</c:v>
                </c:pt>
                <c:pt idx="304">
                  <c:v>5.533329607301316</c:v>
                </c:pt>
                <c:pt idx="305">
                  <c:v>6.199995825048463</c:v>
                </c:pt>
                <c:pt idx="306">
                  <c:v>6.389995697106401</c:v>
                </c:pt>
                <c:pt idx="307">
                  <c:v>6.074995909220873</c:v>
                </c:pt>
                <c:pt idx="308">
                  <c:v>5.469996316615338</c:v>
                </c:pt>
                <c:pt idx="309">
                  <c:v>4.031815466875357</c:v>
                </c:pt>
                <c:pt idx="310">
                  <c:v>4.281247117094956</c:v>
                </c:pt>
                <c:pt idx="311">
                  <c:v>5.387496372169128</c:v>
                </c:pt>
                <c:pt idx="312">
                  <c:v>5.916662682505926</c:v>
                </c:pt>
                <c:pt idx="313">
                  <c:v>6.494995626401576</c:v>
                </c:pt>
                <c:pt idx="314">
                  <c:v>5.919996013594662</c:v>
                </c:pt>
                <c:pt idx="315">
                  <c:v>5.036360244980715</c:v>
                </c:pt>
                <c:pt idx="316">
                  <c:v>4.324997087634613</c:v>
                </c:pt>
                <c:pt idx="317">
                  <c:v>3.246151660261106</c:v>
                </c:pt>
                <c:pt idx="318">
                  <c:v>4.2583304658599</c:v>
                </c:pt>
                <c:pt idx="319">
                  <c:v>6.661533975796488</c:v>
                </c:pt>
                <c:pt idx="320">
                  <c:v>7.545828252125515</c:v>
                </c:pt>
                <c:pt idx="321">
                  <c:v>9.916659988988804</c:v>
                </c:pt>
                <c:pt idx="322">
                  <c:v>10.45832629090836</c:v>
                </c:pt>
                <c:pt idx="323">
                  <c:v>5.533329607301316</c:v>
                </c:pt>
                <c:pt idx="324">
                  <c:v>6.214995814947774</c:v>
                </c:pt>
                <c:pt idx="325">
                  <c:v>7.605550434132031</c:v>
                </c:pt>
                <c:pt idx="326">
                  <c:v>7.711533268748244</c:v>
                </c:pt>
                <c:pt idx="327">
                  <c:v>8.024994596131275</c:v>
                </c:pt>
                <c:pt idx="328">
                  <c:v>9.553564995394376</c:v>
                </c:pt>
                <c:pt idx="329">
                  <c:v>8.15499450859197</c:v>
                </c:pt>
                <c:pt idx="330">
                  <c:v>6.295450306225895</c:v>
                </c:pt>
                <c:pt idx="331">
                  <c:v>7.224995134834701</c:v>
                </c:pt>
                <c:pt idx="332">
                  <c:v>7.539994922720228</c:v>
                </c:pt>
                <c:pt idx="333">
                  <c:v>5.959086896362562</c:v>
                </c:pt>
                <c:pt idx="334">
                  <c:v>5.327774190162613</c:v>
                </c:pt>
                <c:pt idx="335">
                  <c:v>4.719996821649798</c:v>
                </c:pt>
                <c:pt idx="336">
                  <c:v>7.599994882317471</c:v>
                </c:pt>
                <c:pt idx="337">
                  <c:v>14.65</c:v>
                </c:pt>
                <c:pt idx="338">
                  <c:v>11.316</c:v>
                </c:pt>
                <c:pt idx="339">
                  <c:v>7.425000000000001</c:v>
                </c:pt>
                <c:pt idx="340">
                  <c:v>10.75</c:v>
                </c:pt>
                <c:pt idx="341">
                  <c:v>12.50833333333333</c:v>
                </c:pt>
                <c:pt idx="342">
                  <c:v>8.491666666666668</c:v>
                </c:pt>
                <c:pt idx="343">
                  <c:v>6.300000000000001</c:v>
                </c:pt>
                <c:pt idx="344">
                  <c:v>6.233333333333334</c:v>
                </c:pt>
                <c:pt idx="345">
                  <c:v>5.500000000000001</c:v>
                </c:pt>
                <c:pt idx="346">
                  <c:v>5.741666666666666</c:v>
                </c:pt>
                <c:pt idx="347">
                  <c:v>8.95</c:v>
                </c:pt>
                <c:pt idx="348">
                  <c:v>12.74999141441418</c:v>
                </c:pt>
                <c:pt idx="349">
                  <c:v>6.449601197283774</c:v>
                </c:pt>
                <c:pt idx="350">
                  <c:v>7.737494789727819</c:v>
                </c:pt>
                <c:pt idx="351">
                  <c:v>8.781244086888195</c:v>
                </c:pt>
                <c:pt idx="352">
                  <c:v>11.88749199520381</c:v>
                </c:pt>
                <c:pt idx="353">
                  <c:v>10.51943736086852</c:v>
                </c:pt>
                <c:pt idx="354">
                  <c:v>6.837495395769171</c:v>
                </c:pt>
                <c:pt idx="355">
                  <c:v>6.508328950756519</c:v>
                </c:pt>
                <c:pt idx="356">
                  <c:v>9.19</c:v>
                </c:pt>
                <c:pt idx="357">
                  <c:v>9.903564759711628</c:v>
                </c:pt>
                <c:pt idx="358">
                  <c:v>8.26785157545345</c:v>
                </c:pt>
                <c:pt idx="359">
                  <c:v>6.768745442063997</c:v>
                </c:pt>
                <c:pt idx="360">
                  <c:v>7.322217291589494</c:v>
                </c:pt>
                <c:pt idx="361">
                  <c:v>8.57953967725731</c:v>
                </c:pt>
                <c:pt idx="362">
                  <c:v>9.308327065294534</c:v>
                </c:pt>
                <c:pt idx="363">
                  <c:v>9.512493594479597</c:v>
                </c:pt>
                <c:pt idx="364">
                  <c:v>7.249995118000219</c:v>
                </c:pt>
                <c:pt idx="365">
                  <c:v>9.784993410983745</c:v>
                </c:pt>
                <c:pt idx="366">
                  <c:v>10.062493224121</c:v>
                </c:pt>
                <c:pt idx="367">
                  <c:v>9.61249352714167</c:v>
                </c:pt>
                <c:pt idx="368">
                  <c:v>8.871753285200394</c:v>
                </c:pt>
                <c:pt idx="369">
                  <c:v>9.262493762824417</c:v>
                </c:pt>
                <c:pt idx="370">
                  <c:v>9.576129915264552</c:v>
                </c:pt>
                <c:pt idx="371">
                  <c:v>8.22499446145542</c:v>
                </c:pt>
                <c:pt idx="372">
                  <c:v>7.768744768684717</c:v>
                </c:pt>
                <c:pt idx="373">
                  <c:v>7.43364884048537</c:v>
                </c:pt>
                <c:pt idx="374">
                  <c:v>8.251130807492097</c:v>
                </c:pt>
                <c:pt idx="375">
                  <c:v>13.3496122227629</c:v>
                </c:pt>
                <c:pt idx="376">
                  <c:v>14.88873997422424</c:v>
                </c:pt>
                <c:pt idx="377">
                  <c:v>12.0160633371979</c:v>
                </c:pt>
                <c:pt idx="378">
                  <c:v>12.84999134707625</c:v>
                </c:pt>
                <c:pt idx="379">
                  <c:v>13.12044571041231</c:v>
                </c:pt>
                <c:pt idx="380">
                  <c:v>13.16769946647137</c:v>
                </c:pt>
                <c:pt idx="381">
                  <c:v>8.729994121398885</c:v>
                </c:pt>
                <c:pt idx="382">
                  <c:v>7.73124479393644</c:v>
                </c:pt>
                <c:pt idx="383">
                  <c:v>8.012494604548518</c:v>
                </c:pt>
                <c:pt idx="384">
                  <c:v>9.75249343286857</c:v>
                </c:pt>
                <c:pt idx="385">
                  <c:v>10.32499304735893</c:v>
                </c:pt>
                <c:pt idx="386">
                  <c:v>11.07452957967326</c:v>
                </c:pt>
                <c:pt idx="387">
                  <c:v>12.98862761735776</c:v>
                </c:pt>
                <c:pt idx="388">
                  <c:v>13.4863545549258</c:v>
                </c:pt>
                <c:pt idx="389">
                  <c:v>10.3112430566179</c:v>
                </c:pt>
                <c:pt idx="390">
                  <c:v>8.999993939586477</c:v>
                </c:pt>
                <c:pt idx="391">
                  <c:v>10.63711404930419</c:v>
                </c:pt>
                <c:pt idx="392">
                  <c:v>12.53749155750728</c:v>
                </c:pt>
                <c:pt idx="393">
                  <c:v>12.86665800251993</c:v>
                </c:pt>
                <c:pt idx="394">
                  <c:v>15.89165596554761</c:v>
                </c:pt>
                <c:pt idx="395">
                  <c:v>14.50453568748508</c:v>
                </c:pt>
                <c:pt idx="396">
                  <c:v>14.75453551914026</c:v>
                </c:pt>
                <c:pt idx="397">
                  <c:v>15.04165653791999</c:v>
                </c:pt>
                <c:pt idx="398">
                  <c:v>15.82940110550798</c:v>
                </c:pt>
                <c:pt idx="399">
                  <c:v>16.2083224189775</c:v>
                </c:pt>
                <c:pt idx="400">
                  <c:v>15.88635293881553</c:v>
                </c:pt>
                <c:pt idx="401">
                  <c:v>17.65768041736817</c:v>
                </c:pt>
                <c:pt idx="402">
                  <c:v>15.5384510751835</c:v>
                </c:pt>
                <c:pt idx="403">
                  <c:v>13.2624910693073</c:v>
                </c:pt>
                <c:pt idx="404">
                  <c:v>12.0749918689452</c:v>
                </c:pt>
                <c:pt idx="405">
                  <c:v>14.92856137598075</c:v>
                </c:pt>
                <c:pt idx="406">
                  <c:v>17.69998808118674</c:v>
                </c:pt>
                <c:pt idx="407">
                  <c:v>12.90383746466352</c:v>
                </c:pt>
                <c:pt idx="408">
                  <c:v>11.99999191944864</c:v>
                </c:pt>
                <c:pt idx="409">
                  <c:v>17.1908975149071</c:v>
                </c:pt>
                <c:pt idx="410">
                  <c:v>18.2833210217155</c:v>
                </c:pt>
                <c:pt idx="411">
                  <c:v>16.50623888503326</c:v>
                </c:pt>
                <c:pt idx="412">
                  <c:v>13.7083241024257</c:v>
                </c:pt>
                <c:pt idx="413">
                  <c:v>9.787493409300294</c:v>
                </c:pt>
                <c:pt idx="414">
                  <c:v>15.58332283983955</c:v>
                </c:pt>
                <c:pt idx="415">
                  <c:v>16.3928461042468</c:v>
                </c:pt>
                <c:pt idx="416">
                  <c:v>15.87498931010393</c:v>
                </c:pt>
                <c:pt idx="417">
                  <c:v>16.85713150589213</c:v>
                </c:pt>
                <c:pt idx="418">
                  <c:v>18.33332098804653</c:v>
                </c:pt>
                <c:pt idx="419">
                  <c:v>16.71427445923203</c:v>
                </c:pt>
                <c:pt idx="420">
                  <c:v>23.87498392306969</c:v>
                </c:pt>
                <c:pt idx="421">
                  <c:v>30.06997975148505</c:v>
                </c:pt>
                <c:pt idx="422">
                  <c:v>18.79998734046953</c:v>
                </c:pt>
                <c:pt idx="423">
                  <c:v>85.49994242607154</c:v>
                </c:pt>
                <c:pt idx="424">
                  <c:v>26.23248233557804</c:v>
                </c:pt>
                <c:pt idx="425">
                  <c:v>19.70832006215002</c:v>
                </c:pt>
                <c:pt idx="426">
                  <c:v>17.96427361750793</c:v>
                </c:pt>
                <c:pt idx="427">
                  <c:v>18.43748758456952</c:v>
                </c:pt>
                <c:pt idx="428">
                  <c:v>25.29998296350421</c:v>
                </c:pt>
                <c:pt idx="429">
                  <c:v>28.0499811117112</c:v>
                </c:pt>
                <c:pt idx="430">
                  <c:v>23.44</c:v>
                </c:pt>
                <c:pt idx="431">
                  <c:v>22.27776277638382</c:v>
                </c:pt>
                <c:pt idx="432">
                  <c:v>18.09998781183503</c:v>
                </c:pt>
                <c:pt idx="433">
                  <c:v>20.09998646507647</c:v>
                </c:pt>
                <c:pt idx="434">
                  <c:v>20.99998585903511</c:v>
                </c:pt>
                <c:pt idx="435">
                  <c:v>18.49998754248331</c:v>
                </c:pt>
                <c:pt idx="436">
                  <c:v>15.33332300818437</c:v>
                </c:pt>
                <c:pt idx="437">
                  <c:v>14.49999023600044</c:v>
                </c:pt>
                <c:pt idx="438">
                  <c:v>19.24998703744886</c:v>
                </c:pt>
                <c:pt idx="439">
                  <c:v>29.9999797986216</c:v>
                </c:pt>
                <c:pt idx="440">
                  <c:v>31.1666456796791</c:v>
                </c:pt>
                <c:pt idx="441">
                  <c:v>19.16665376023046</c:v>
                </c:pt>
                <c:pt idx="442">
                  <c:v>16.53355607303162</c:v>
                </c:pt>
                <c:pt idx="443">
                  <c:v>19.75204009314568</c:v>
                </c:pt>
              </c:numCache>
            </c:numRef>
          </c:val>
        </c:ser>
        <c:marker val="1"/>
        <c:axId val="307100408"/>
        <c:axId val="307103704"/>
      </c:lineChart>
      <c:catAx>
        <c:axId val="307100408"/>
        <c:scaling>
          <c:orientation val="minMax"/>
        </c:scaling>
        <c:axPos val="b"/>
        <c:numFmt formatCode="General" sourceLinked="1"/>
        <c:majorTickMark val="none"/>
        <c:tickLblPos val="nextTo"/>
        <c:txPr>
          <a:bodyPr/>
          <a:lstStyle/>
          <a:p>
            <a:pPr>
              <a:defRPr lang="fr-FR"/>
            </a:pPr>
            <a:endParaRPr lang="en-US"/>
          </a:p>
        </c:txPr>
        <c:crossAx val="307103704"/>
        <c:crosses val="autoZero"/>
        <c:auto val="1"/>
        <c:lblAlgn val="ctr"/>
        <c:lblOffset val="100"/>
      </c:catAx>
      <c:valAx>
        <c:axId val="307103704"/>
        <c:scaling>
          <c:orientation val="minMax"/>
          <c:max val="40.0"/>
        </c:scaling>
        <c:axPos val="l"/>
        <c:majorGridlines/>
        <c:numFmt formatCode="0" sourceLinked="0"/>
        <c:tickLblPos val="nextTo"/>
        <c:txPr>
          <a:bodyPr/>
          <a:lstStyle/>
          <a:p>
            <a:pPr>
              <a:defRPr lang="fr-FR"/>
            </a:pPr>
            <a:endParaRPr lang="en-US"/>
          </a:p>
        </c:txPr>
        <c:crossAx val="307100408"/>
        <c:crosses val="autoZero"/>
        <c:crossBetween val="between"/>
      </c:valAx>
    </c:plotArea>
    <c:legend>
      <c:legendPos val="r"/>
      <c:layout>
        <c:manualLayout>
          <c:xMode val="edge"/>
          <c:yMode val="edge"/>
          <c:x val="0.0886905444511747"/>
          <c:y val="0.158193928589115"/>
          <c:w val="0.346793691650415"/>
          <c:h val="0.0609704683141022"/>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chart9.xml><?xml version="1.0" encoding="utf-8"?>
<c:chartSpace xmlns:c="http://schemas.openxmlformats.org/drawingml/2006/chart" xmlns:a="http://schemas.openxmlformats.org/drawingml/2006/main" xmlns:r="http://schemas.openxmlformats.org/officeDocument/2006/relationships">
  <c:lang val="en-US"/>
  <c:style val="1"/>
  <c:chart>
    <c:autoTitleDeleted val="1"/>
    <c:plotArea>
      <c:layout>
        <c:manualLayout>
          <c:layoutTarget val="inner"/>
          <c:xMode val="edge"/>
          <c:yMode val="edge"/>
          <c:x val="0.0562404468672185"/>
          <c:y val="0.0232757226101454"/>
          <c:w val="0.936122969244227"/>
          <c:h val="0.953448554779709"/>
        </c:manualLayout>
      </c:layout>
      <c:lineChart>
        <c:grouping val="standard"/>
        <c:ser>
          <c:idx val="0"/>
          <c:order val="0"/>
          <c:tx>
            <c:v>Dividend (for one uchau in Livres/francs)</c:v>
          </c:tx>
          <c:spPr>
            <a:ln w="25400" cap="flat" cmpd="sng" algn="ctr">
              <a:solidFill>
                <a:schemeClr val="dk1"/>
              </a:solidFill>
              <a:prstDash val="solid"/>
            </a:ln>
            <a:effectLst/>
          </c:spPr>
          <c:marker>
            <c:symbol val="none"/>
          </c:marker>
          <c:cat>
            <c:numRef>
              <c:f>data!$A$4:$A$578</c:f>
              <c:numCache>
                <c:formatCode>General</c:formatCode>
                <c:ptCount val="575"/>
                <c:pt idx="0">
                  <c:v>1372.0</c:v>
                </c:pt>
                <c:pt idx="1">
                  <c:v>1373.0</c:v>
                </c:pt>
                <c:pt idx="2">
                  <c:v>1374.0</c:v>
                </c:pt>
                <c:pt idx="3">
                  <c:v>1375.0</c:v>
                </c:pt>
                <c:pt idx="4">
                  <c:v>1376.0</c:v>
                </c:pt>
                <c:pt idx="5">
                  <c:v>1377.0</c:v>
                </c:pt>
                <c:pt idx="6">
                  <c:v>1378.0</c:v>
                </c:pt>
                <c:pt idx="7">
                  <c:v>1379.0</c:v>
                </c:pt>
                <c:pt idx="8">
                  <c:v>1380.0</c:v>
                </c:pt>
                <c:pt idx="9">
                  <c:v>1381.0</c:v>
                </c:pt>
                <c:pt idx="10">
                  <c:v>1382.0</c:v>
                </c:pt>
                <c:pt idx="11">
                  <c:v>1383.0</c:v>
                </c:pt>
                <c:pt idx="12">
                  <c:v>1384.0</c:v>
                </c:pt>
                <c:pt idx="13">
                  <c:v>1385.0</c:v>
                </c:pt>
                <c:pt idx="14">
                  <c:v>1386.0</c:v>
                </c:pt>
                <c:pt idx="15">
                  <c:v>1387.0</c:v>
                </c:pt>
                <c:pt idx="16">
                  <c:v>1388.0</c:v>
                </c:pt>
                <c:pt idx="17">
                  <c:v>1389.0</c:v>
                </c:pt>
                <c:pt idx="18">
                  <c:v>1390.0</c:v>
                </c:pt>
                <c:pt idx="19">
                  <c:v>1391.0</c:v>
                </c:pt>
                <c:pt idx="20">
                  <c:v>1392.0</c:v>
                </c:pt>
                <c:pt idx="21">
                  <c:v>1393.0</c:v>
                </c:pt>
                <c:pt idx="22">
                  <c:v>1394.0</c:v>
                </c:pt>
                <c:pt idx="23">
                  <c:v>1395.0</c:v>
                </c:pt>
                <c:pt idx="24">
                  <c:v>1396.0</c:v>
                </c:pt>
                <c:pt idx="25">
                  <c:v>1397.0</c:v>
                </c:pt>
                <c:pt idx="26">
                  <c:v>1398.0</c:v>
                </c:pt>
                <c:pt idx="27">
                  <c:v>1399.0</c:v>
                </c:pt>
                <c:pt idx="28">
                  <c:v>1400.0</c:v>
                </c:pt>
                <c:pt idx="29">
                  <c:v>1401.0</c:v>
                </c:pt>
                <c:pt idx="30">
                  <c:v>1402.0</c:v>
                </c:pt>
                <c:pt idx="31">
                  <c:v>1403.0</c:v>
                </c:pt>
                <c:pt idx="32">
                  <c:v>1404.0</c:v>
                </c:pt>
                <c:pt idx="33">
                  <c:v>1405.0</c:v>
                </c:pt>
                <c:pt idx="34">
                  <c:v>1406.0</c:v>
                </c:pt>
                <c:pt idx="35">
                  <c:v>1407.0</c:v>
                </c:pt>
                <c:pt idx="36">
                  <c:v>1408.0</c:v>
                </c:pt>
                <c:pt idx="37">
                  <c:v>1409.0</c:v>
                </c:pt>
                <c:pt idx="38">
                  <c:v>1410.0</c:v>
                </c:pt>
                <c:pt idx="39">
                  <c:v>1411.0</c:v>
                </c:pt>
                <c:pt idx="40">
                  <c:v>1412.0</c:v>
                </c:pt>
                <c:pt idx="41">
                  <c:v>1413.0</c:v>
                </c:pt>
                <c:pt idx="42">
                  <c:v>1414.0</c:v>
                </c:pt>
                <c:pt idx="43">
                  <c:v>1415.0</c:v>
                </c:pt>
                <c:pt idx="44">
                  <c:v>1416.0</c:v>
                </c:pt>
                <c:pt idx="45">
                  <c:v>1417.0</c:v>
                </c:pt>
                <c:pt idx="46">
                  <c:v>1418.0</c:v>
                </c:pt>
                <c:pt idx="47">
                  <c:v>1419.0</c:v>
                </c:pt>
                <c:pt idx="48">
                  <c:v>1420.0</c:v>
                </c:pt>
                <c:pt idx="49">
                  <c:v>1421.0</c:v>
                </c:pt>
                <c:pt idx="50">
                  <c:v>1422.0</c:v>
                </c:pt>
                <c:pt idx="51">
                  <c:v>1423.0</c:v>
                </c:pt>
                <c:pt idx="52">
                  <c:v>1424.0</c:v>
                </c:pt>
                <c:pt idx="53">
                  <c:v>1425.0</c:v>
                </c:pt>
                <c:pt idx="54">
                  <c:v>1426.0</c:v>
                </c:pt>
                <c:pt idx="55">
                  <c:v>1427.0</c:v>
                </c:pt>
                <c:pt idx="56">
                  <c:v>1428.0</c:v>
                </c:pt>
                <c:pt idx="57">
                  <c:v>1429.0</c:v>
                </c:pt>
                <c:pt idx="58">
                  <c:v>1430.0</c:v>
                </c:pt>
                <c:pt idx="59">
                  <c:v>1431.0</c:v>
                </c:pt>
                <c:pt idx="60">
                  <c:v>1432.0</c:v>
                </c:pt>
                <c:pt idx="61">
                  <c:v>1433.0</c:v>
                </c:pt>
                <c:pt idx="62">
                  <c:v>1434.0</c:v>
                </c:pt>
                <c:pt idx="63">
                  <c:v>1435.0</c:v>
                </c:pt>
                <c:pt idx="64">
                  <c:v>1436.0</c:v>
                </c:pt>
                <c:pt idx="65">
                  <c:v>1437.0</c:v>
                </c:pt>
                <c:pt idx="66">
                  <c:v>1438.0</c:v>
                </c:pt>
                <c:pt idx="67">
                  <c:v>1439.0</c:v>
                </c:pt>
                <c:pt idx="68">
                  <c:v>1440.0</c:v>
                </c:pt>
                <c:pt idx="69">
                  <c:v>1441.0</c:v>
                </c:pt>
                <c:pt idx="70">
                  <c:v>1442.0</c:v>
                </c:pt>
                <c:pt idx="71">
                  <c:v>1443.0</c:v>
                </c:pt>
                <c:pt idx="72">
                  <c:v>1444.0</c:v>
                </c:pt>
                <c:pt idx="73">
                  <c:v>1445.0</c:v>
                </c:pt>
                <c:pt idx="74">
                  <c:v>1446.0</c:v>
                </c:pt>
                <c:pt idx="75">
                  <c:v>1447.0</c:v>
                </c:pt>
                <c:pt idx="76">
                  <c:v>1448.0</c:v>
                </c:pt>
                <c:pt idx="77">
                  <c:v>1449.0</c:v>
                </c:pt>
                <c:pt idx="78">
                  <c:v>1450.0</c:v>
                </c:pt>
                <c:pt idx="79">
                  <c:v>1451.0</c:v>
                </c:pt>
                <c:pt idx="80">
                  <c:v>1452.0</c:v>
                </c:pt>
                <c:pt idx="81">
                  <c:v>1453.0</c:v>
                </c:pt>
                <c:pt idx="82">
                  <c:v>1454.0</c:v>
                </c:pt>
                <c:pt idx="83">
                  <c:v>1455.0</c:v>
                </c:pt>
                <c:pt idx="84">
                  <c:v>1456.0</c:v>
                </c:pt>
                <c:pt idx="85">
                  <c:v>1457.0</c:v>
                </c:pt>
                <c:pt idx="86">
                  <c:v>1458.0</c:v>
                </c:pt>
                <c:pt idx="87">
                  <c:v>1459.0</c:v>
                </c:pt>
                <c:pt idx="88">
                  <c:v>1460.0</c:v>
                </c:pt>
                <c:pt idx="89">
                  <c:v>1461.0</c:v>
                </c:pt>
                <c:pt idx="90">
                  <c:v>1462.0</c:v>
                </c:pt>
                <c:pt idx="91">
                  <c:v>1463.0</c:v>
                </c:pt>
                <c:pt idx="92">
                  <c:v>1464.0</c:v>
                </c:pt>
                <c:pt idx="93">
                  <c:v>1465.0</c:v>
                </c:pt>
                <c:pt idx="94">
                  <c:v>1466.0</c:v>
                </c:pt>
                <c:pt idx="95">
                  <c:v>1467.0</c:v>
                </c:pt>
                <c:pt idx="96">
                  <c:v>1468.0</c:v>
                </c:pt>
                <c:pt idx="97">
                  <c:v>1469.0</c:v>
                </c:pt>
                <c:pt idx="98">
                  <c:v>1470.0</c:v>
                </c:pt>
                <c:pt idx="99">
                  <c:v>1471.0</c:v>
                </c:pt>
                <c:pt idx="100">
                  <c:v>1472.0</c:v>
                </c:pt>
                <c:pt idx="101">
                  <c:v>1473.0</c:v>
                </c:pt>
                <c:pt idx="102">
                  <c:v>1474.0</c:v>
                </c:pt>
                <c:pt idx="103">
                  <c:v>1475.0</c:v>
                </c:pt>
                <c:pt idx="104">
                  <c:v>1476.0</c:v>
                </c:pt>
                <c:pt idx="105">
                  <c:v>1477.0</c:v>
                </c:pt>
                <c:pt idx="106">
                  <c:v>1478.0</c:v>
                </c:pt>
                <c:pt idx="107">
                  <c:v>1479.0</c:v>
                </c:pt>
                <c:pt idx="108">
                  <c:v>1480.0</c:v>
                </c:pt>
                <c:pt idx="109">
                  <c:v>1481.0</c:v>
                </c:pt>
                <c:pt idx="110">
                  <c:v>1482.0</c:v>
                </c:pt>
                <c:pt idx="111">
                  <c:v>1483.0</c:v>
                </c:pt>
                <c:pt idx="112">
                  <c:v>1484.0</c:v>
                </c:pt>
                <c:pt idx="113">
                  <c:v>1485.0</c:v>
                </c:pt>
                <c:pt idx="114">
                  <c:v>1486.0</c:v>
                </c:pt>
                <c:pt idx="115">
                  <c:v>1487.0</c:v>
                </c:pt>
                <c:pt idx="116">
                  <c:v>1488.0</c:v>
                </c:pt>
                <c:pt idx="117">
                  <c:v>1489.0</c:v>
                </c:pt>
                <c:pt idx="118">
                  <c:v>1490.0</c:v>
                </c:pt>
                <c:pt idx="119">
                  <c:v>1491.0</c:v>
                </c:pt>
                <c:pt idx="120">
                  <c:v>1492.0</c:v>
                </c:pt>
                <c:pt idx="121">
                  <c:v>1493.0</c:v>
                </c:pt>
                <c:pt idx="122">
                  <c:v>1494.0</c:v>
                </c:pt>
                <c:pt idx="123">
                  <c:v>1495.0</c:v>
                </c:pt>
                <c:pt idx="124">
                  <c:v>1496.0</c:v>
                </c:pt>
                <c:pt idx="125">
                  <c:v>1497.0</c:v>
                </c:pt>
                <c:pt idx="126">
                  <c:v>1498.0</c:v>
                </c:pt>
                <c:pt idx="127">
                  <c:v>1499.0</c:v>
                </c:pt>
                <c:pt idx="128">
                  <c:v>1500.0</c:v>
                </c:pt>
                <c:pt idx="129">
                  <c:v>1501.0</c:v>
                </c:pt>
                <c:pt idx="130">
                  <c:v>1502.0</c:v>
                </c:pt>
                <c:pt idx="131">
                  <c:v>1503.0</c:v>
                </c:pt>
                <c:pt idx="132">
                  <c:v>1504.0</c:v>
                </c:pt>
                <c:pt idx="133">
                  <c:v>1505.0</c:v>
                </c:pt>
                <c:pt idx="134">
                  <c:v>1506.0</c:v>
                </c:pt>
                <c:pt idx="135">
                  <c:v>1507.0</c:v>
                </c:pt>
                <c:pt idx="136">
                  <c:v>1508.0</c:v>
                </c:pt>
                <c:pt idx="137">
                  <c:v>1509.0</c:v>
                </c:pt>
                <c:pt idx="138">
                  <c:v>1510.0</c:v>
                </c:pt>
                <c:pt idx="139">
                  <c:v>1511.0</c:v>
                </c:pt>
                <c:pt idx="140">
                  <c:v>1512.0</c:v>
                </c:pt>
                <c:pt idx="141">
                  <c:v>1513.0</c:v>
                </c:pt>
                <c:pt idx="142">
                  <c:v>1514.0</c:v>
                </c:pt>
                <c:pt idx="143">
                  <c:v>1515.0</c:v>
                </c:pt>
                <c:pt idx="144">
                  <c:v>1516.0</c:v>
                </c:pt>
                <c:pt idx="145">
                  <c:v>1517.0</c:v>
                </c:pt>
                <c:pt idx="146">
                  <c:v>1518.0</c:v>
                </c:pt>
                <c:pt idx="147">
                  <c:v>1519.0</c:v>
                </c:pt>
                <c:pt idx="148">
                  <c:v>1520.0</c:v>
                </c:pt>
                <c:pt idx="149">
                  <c:v>1521.0</c:v>
                </c:pt>
                <c:pt idx="150">
                  <c:v>1522.0</c:v>
                </c:pt>
                <c:pt idx="151">
                  <c:v>1523.0</c:v>
                </c:pt>
                <c:pt idx="152">
                  <c:v>1524.0</c:v>
                </c:pt>
                <c:pt idx="153">
                  <c:v>1525.0</c:v>
                </c:pt>
                <c:pt idx="154">
                  <c:v>1526.0</c:v>
                </c:pt>
                <c:pt idx="155">
                  <c:v>1527.0</c:v>
                </c:pt>
                <c:pt idx="156">
                  <c:v>1528.0</c:v>
                </c:pt>
                <c:pt idx="157">
                  <c:v>1529.0</c:v>
                </c:pt>
                <c:pt idx="158">
                  <c:v>1530.0</c:v>
                </c:pt>
                <c:pt idx="159">
                  <c:v>1531.0</c:v>
                </c:pt>
                <c:pt idx="160">
                  <c:v>1532.0</c:v>
                </c:pt>
                <c:pt idx="161">
                  <c:v>1533.0</c:v>
                </c:pt>
                <c:pt idx="162">
                  <c:v>1534.0</c:v>
                </c:pt>
                <c:pt idx="163">
                  <c:v>1535.0</c:v>
                </c:pt>
                <c:pt idx="164">
                  <c:v>1536.0</c:v>
                </c:pt>
                <c:pt idx="165">
                  <c:v>1537.0</c:v>
                </c:pt>
                <c:pt idx="166">
                  <c:v>1538.0</c:v>
                </c:pt>
                <c:pt idx="167">
                  <c:v>1539.0</c:v>
                </c:pt>
                <c:pt idx="168">
                  <c:v>1540.0</c:v>
                </c:pt>
                <c:pt idx="169">
                  <c:v>1541.0</c:v>
                </c:pt>
                <c:pt idx="170">
                  <c:v>1542.0</c:v>
                </c:pt>
                <c:pt idx="171">
                  <c:v>1543.0</c:v>
                </c:pt>
                <c:pt idx="172">
                  <c:v>1544.0</c:v>
                </c:pt>
                <c:pt idx="173">
                  <c:v>1545.0</c:v>
                </c:pt>
                <c:pt idx="174">
                  <c:v>1546.0</c:v>
                </c:pt>
                <c:pt idx="175">
                  <c:v>1547.0</c:v>
                </c:pt>
                <c:pt idx="176">
                  <c:v>1548.0</c:v>
                </c:pt>
                <c:pt idx="177">
                  <c:v>1549.0</c:v>
                </c:pt>
                <c:pt idx="178">
                  <c:v>1550.0</c:v>
                </c:pt>
                <c:pt idx="179">
                  <c:v>1551.0</c:v>
                </c:pt>
                <c:pt idx="180">
                  <c:v>1552.0</c:v>
                </c:pt>
                <c:pt idx="181">
                  <c:v>1553.0</c:v>
                </c:pt>
                <c:pt idx="182">
                  <c:v>1554.0</c:v>
                </c:pt>
                <c:pt idx="183">
                  <c:v>1555.0</c:v>
                </c:pt>
                <c:pt idx="184">
                  <c:v>1556.0</c:v>
                </c:pt>
                <c:pt idx="185">
                  <c:v>1557.0</c:v>
                </c:pt>
                <c:pt idx="186">
                  <c:v>1558.0</c:v>
                </c:pt>
                <c:pt idx="187">
                  <c:v>1559.0</c:v>
                </c:pt>
                <c:pt idx="188">
                  <c:v>1560.0</c:v>
                </c:pt>
                <c:pt idx="189">
                  <c:v>1561.0</c:v>
                </c:pt>
                <c:pt idx="190">
                  <c:v>1562.0</c:v>
                </c:pt>
                <c:pt idx="191">
                  <c:v>1563.0</c:v>
                </c:pt>
                <c:pt idx="192">
                  <c:v>1564.0</c:v>
                </c:pt>
                <c:pt idx="193">
                  <c:v>1565.0</c:v>
                </c:pt>
                <c:pt idx="194">
                  <c:v>1566.0</c:v>
                </c:pt>
                <c:pt idx="195">
                  <c:v>1567.0</c:v>
                </c:pt>
                <c:pt idx="196">
                  <c:v>1568.0</c:v>
                </c:pt>
                <c:pt idx="197">
                  <c:v>1569.0</c:v>
                </c:pt>
                <c:pt idx="198">
                  <c:v>1570.0</c:v>
                </c:pt>
                <c:pt idx="199">
                  <c:v>1571.0</c:v>
                </c:pt>
                <c:pt idx="200">
                  <c:v>1572.0</c:v>
                </c:pt>
                <c:pt idx="201">
                  <c:v>1573.0</c:v>
                </c:pt>
                <c:pt idx="202">
                  <c:v>1574.0</c:v>
                </c:pt>
                <c:pt idx="203">
                  <c:v>1575.0</c:v>
                </c:pt>
                <c:pt idx="204">
                  <c:v>1576.0</c:v>
                </c:pt>
                <c:pt idx="205">
                  <c:v>1577.0</c:v>
                </c:pt>
                <c:pt idx="206">
                  <c:v>1578.0</c:v>
                </c:pt>
                <c:pt idx="207">
                  <c:v>1579.0</c:v>
                </c:pt>
                <c:pt idx="208">
                  <c:v>1580.0</c:v>
                </c:pt>
                <c:pt idx="209">
                  <c:v>1581.0</c:v>
                </c:pt>
                <c:pt idx="210">
                  <c:v>1582.0</c:v>
                </c:pt>
                <c:pt idx="211">
                  <c:v>1583.0</c:v>
                </c:pt>
                <c:pt idx="212">
                  <c:v>1584.0</c:v>
                </c:pt>
                <c:pt idx="213">
                  <c:v>1585.0</c:v>
                </c:pt>
                <c:pt idx="214">
                  <c:v>1586.0</c:v>
                </c:pt>
                <c:pt idx="215">
                  <c:v>1587.0</c:v>
                </c:pt>
                <c:pt idx="216">
                  <c:v>1588.0</c:v>
                </c:pt>
                <c:pt idx="217">
                  <c:v>1589.0</c:v>
                </c:pt>
                <c:pt idx="218">
                  <c:v>1590.0</c:v>
                </c:pt>
                <c:pt idx="219">
                  <c:v>1591.0</c:v>
                </c:pt>
                <c:pt idx="220">
                  <c:v>1592.0</c:v>
                </c:pt>
                <c:pt idx="221">
                  <c:v>1593.0</c:v>
                </c:pt>
                <c:pt idx="222">
                  <c:v>1594.0</c:v>
                </c:pt>
                <c:pt idx="223">
                  <c:v>1595.0</c:v>
                </c:pt>
                <c:pt idx="224">
                  <c:v>1596.0</c:v>
                </c:pt>
                <c:pt idx="225">
                  <c:v>1597.0</c:v>
                </c:pt>
                <c:pt idx="226">
                  <c:v>1598.0</c:v>
                </c:pt>
                <c:pt idx="227">
                  <c:v>1599.0</c:v>
                </c:pt>
                <c:pt idx="228">
                  <c:v>1600.0</c:v>
                </c:pt>
                <c:pt idx="229">
                  <c:v>1601.0</c:v>
                </c:pt>
                <c:pt idx="230">
                  <c:v>1602.0</c:v>
                </c:pt>
                <c:pt idx="231">
                  <c:v>1603.0</c:v>
                </c:pt>
                <c:pt idx="232">
                  <c:v>1604.0</c:v>
                </c:pt>
                <c:pt idx="233">
                  <c:v>1605.0</c:v>
                </c:pt>
                <c:pt idx="234">
                  <c:v>1606.0</c:v>
                </c:pt>
                <c:pt idx="235">
                  <c:v>1607.0</c:v>
                </c:pt>
                <c:pt idx="236">
                  <c:v>1608.0</c:v>
                </c:pt>
                <c:pt idx="237">
                  <c:v>1609.0</c:v>
                </c:pt>
                <c:pt idx="238">
                  <c:v>1610.0</c:v>
                </c:pt>
                <c:pt idx="239">
                  <c:v>1611.0</c:v>
                </c:pt>
                <c:pt idx="240">
                  <c:v>1612.0</c:v>
                </c:pt>
                <c:pt idx="241">
                  <c:v>1613.0</c:v>
                </c:pt>
                <c:pt idx="242">
                  <c:v>1614.0</c:v>
                </c:pt>
                <c:pt idx="243">
                  <c:v>1615.0</c:v>
                </c:pt>
                <c:pt idx="244">
                  <c:v>1616.0</c:v>
                </c:pt>
                <c:pt idx="245">
                  <c:v>1617.0</c:v>
                </c:pt>
                <c:pt idx="246">
                  <c:v>1618.0</c:v>
                </c:pt>
                <c:pt idx="247">
                  <c:v>1619.0</c:v>
                </c:pt>
                <c:pt idx="248">
                  <c:v>1620.0</c:v>
                </c:pt>
                <c:pt idx="249">
                  <c:v>1621.0</c:v>
                </c:pt>
                <c:pt idx="250">
                  <c:v>1622.0</c:v>
                </c:pt>
                <c:pt idx="251">
                  <c:v>1623.0</c:v>
                </c:pt>
                <c:pt idx="252">
                  <c:v>1624.0</c:v>
                </c:pt>
                <c:pt idx="253">
                  <c:v>1625.0</c:v>
                </c:pt>
                <c:pt idx="254">
                  <c:v>1626.0</c:v>
                </c:pt>
                <c:pt idx="255">
                  <c:v>1627.0</c:v>
                </c:pt>
                <c:pt idx="256">
                  <c:v>1628.0</c:v>
                </c:pt>
                <c:pt idx="257">
                  <c:v>1629.0</c:v>
                </c:pt>
                <c:pt idx="258">
                  <c:v>1630.0</c:v>
                </c:pt>
                <c:pt idx="259">
                  <c:v>1631.0</c:v>
                </c:pt>
                <c:pt idx="260">
                  <c:v>1632.0</c:v>
                </c:pt>
                <c:pt idx="261">
                  <c:v>1633.0</c:v>
                </c:pt>
                <c:pt idx="262">
                  <c:v>1634.0</c:v>
                </c:pt>
                <c:pt idx="263">
                  <c:v>1635.0</c:v>
                </c:pt>
                <c:pt idx="264">
                  <c:v>1636.0</c:v>
                </c:pt>
                <c:pt idx="265">
                  <c:v>1637.0</c:v>
                </c:pt>
                <c:pt idx="266">
                  <c:v>1638.0</c:v>
                </c:pt>
                <c:pt idx="267">
                  <c:v>1639.0</c:v>
                </c:pt>
                <c:pt idx="268">
                  <c:v>1640.0</c:v>
                </c:pt>
                <c:pt idx="269">
                  <c:v>1641.0</c:v>
                </c:pt>
                <c:pt idx="270">
                  <c:v>1642.0</c:v>
                </c:pt>
                <c:pt idx="271">
                  <c:v>1643.0</c:v>
                </c:pt>
                <c:pt idx="272">
                  <c:v>1644.0</c:v>
                </c:pt>
                <c:pt idx="273">
                  <c:v>1645.0</c:v>
                </c:pt>
                <c:pt idx="274">
                  <c:v>1646.0</c:v>
                </c:pt>
                <c:pt idx="275">
                  <c:v>1647.0</c:v>
                </c:pt>
                <c:pt idx="276">
                  <c:v>1648.0</c:v>
                </c:pt>
                <c:pt idx="277">
                  <c:v>1649.0</c:v>
                </c:pt>
                <c:pt idx="278">
                  <c:v>1650.0</c:v>
                </c:pt>
                <c:pt idx="279">
                  <c:v>1651.0</c:v>
                </c:pt>
                <c:pt idx="280">
                  <c:v>1652.0</c:v>
                </c:pt>
                <c:pt idx="281">
                  <c:v>1653.0</c:v>
                </c:pt>
                <c:pt idx="282">
                  <c:v>1654.0</c:v>
                </c:pt>
                <c:pt idx="283">
                  <c:v>1655.0</c:v>
                </c:pt>
                <c:pt idx="284">
                  <c:v>1656.0</c:v>
                </c:pt>
                <c:pt idx="285">
                  <c:v>1657.0</c:v>
                </c:pt>
                <c:pt idx="286">
                  <c:v>1658.0</c:v>
                </c:pt>
                <c:pt idx="287">
                  <c:v>1659.0</c:v>
                </c:pt>
                <c:pt idx="288">
                  <c:v>1660.0</c:v>
                </c:pt>
                <c:pt idx="289">
                  <c:v>1661.0</c:v>
                </c:pt>
                <c:pt idx="290">
                  <c:v>1662.0</c:v>
                </c:pt>
                <c:pt idx="291">
                  <c:v>1663.0</c:v>
                </c:pt>
                <c:pt idx="292">
                  <c:v>1664.0</c:v>
                </c:pt>
                <c:pt idx="293">
                  <c:v>1665.0</c:v>
                </c:pt>
                <c:pt idx="294">
                  <c:v>1666.0</c:v>
                </c:pt>
                <c:pt idx="295">
                  <c:v>1667.0</c:v>
                </c:pt>
                <c:pt idx="296">
                  <c:v>1668.0</c:v>
                </c:pt>
                <c:pt idx="297">
                  <c:v>1669.0</c:v>
                </c:pt>
                <c:pt idx="298">
                  <c:v>1670.0</c:v>
                </c:pt>
                <c:pt idx="299">
                  <c:v>1671.0</c:v>
                </c:pt>
                <c:pt idx="300">
                  <c:v>1672.0</c:v>
                </c:pt>
                <c:pt idx="301">
                  <c:v>1673.0</c:v>
                </c:pt>
                <c:pt idx="302">
                  <c:v>1674.0</c:v>
                </c:pt>
                <c:pt idx="303">
                  <c:v>1675.0</c:v>
                </c:pt>
                <c:pt idx="304">
                  <c:v>1676.0</c:v>
                </c:pt>
                <c:pt idx="305">
                  <c:v>1677.0</c:v>
                </c:pt>
                <c:pt idx="306">
                  <c:v>1678.0</c:v>
                </c:pt>
                <c:pt idx="307">
                  <c:v>1679.0</c:v>
                </c:pt>
                <c:pt idx="308">
                  <c:v>1680.0</c:v>
                </c:pt>
                <c:pt idx="309">
                  <c:v>1681.0</c:v>
                </c:pt>
                <c:pt idx="310">
                  <c:v>1682.0</c:v>
                </c:pt>
                <c:pt idx="311">
                  <c:v>1683.0</c:v>
                </c:pt>
                <c:pt idx="312">
                  <c:v>1684.0</c:v>
                </c:pt>
                <c:pt idx="313">
                  <c:v>1685.0</c:v>
                </c:pt>
                <c:pt idx="314">
                  <c:v>1686.0</c:v>
                </c:pt>
                <c:pt idx="315">
                  <c:v>1687.0</c:v>
                </c:pt>
                <c:pt idx="316">
                  <c:v>1688.0</c:v>
                </c:pt>
                <c:pt idx="317">
                  <c:v>1689.0</c:v>
                </c:pt>
                <c:pt idx="318">
                  <c:v>1690.0</c:v>
                </c:pt>
                <c:pt idx="319">
                  <c:v>1691.0</c:v>
                </c:pt>
                <c:pt idx="320">
                  <c:v>1692.0</c:v>
                </c:pt>
                <c:pt idx="321">
                  <c:v>1693.0</c:v>
                </c:pt>
                <c:pt idx="322">
                  <c:v>1694.0</c:v>
                </c:pt>
                <c:pt idx="323">
                  <c:v>1695.0</c:v>
                </c:pt>
                <c:pt idx="324">
                  <c:v>1696.0</c:v>
                </c:pt>
                <c:pt idx="325">
                  <c:v>1697.0</c:v>
                </c:pt>
                <c:pt idx="326">
                  <c:v>1698.0</c:v>
                </c:pt>
                <c:pt idx="327">
                  <c:v>1699.0</c:v>
                </c:pt>
                <c:pt idx="328">
                  <c:v>1700.0</c:v>
                </c:pt>
                <c:pt idx="329">
                  <c:v>1701.0</c:v>
                </c:pt>
                <c:pt idx="330">
                  <c:v>1702.0</c:v>
                </c:pt>
                <c:pt idx="331">
                  <c:v>1703.0</c:v>
                </c:pt>
                <c:pt idx="332">
                  <c:v>1704.0</c:v>
                </c:pt>
                <c:pt idx="333">
                  <c:v>1705.0</c:v>
                </c:pt>
                <c:pt idx="334">
                  <c:v>1706.0</c:v>
                </c:pt>
                <c:pt idx="335">
                  <c:v>1707.0</c:v>
                </c:pt>
                <c:pt idx="336">
                  <c:v>1708.0</c:v>
                </c:pt>
                <c:pt idx="337">
                  <c:v>1709.0</c:v>
                </c:pt>
                <c:pt idx="338">
                  <c:v>1710.0</c:v>
                </c:pt>
                <c:pt idx="339">
                  <c:v>1711.0</c:v>
                </c:pt>
                <c:pt idx="340">
                  <c:v>1712.0</c:v>
                </c:pt>
                <c:pt idx="341">
                  <c:v>1713.0</c:v>
                </c:pt>
                <c:pt idx="342">
                  <c:v>1714.0</c:v>
                </c:pt>
                <c:pt idx="343">
                  <c:v>1715.0</c:v>
                </c:pt>
                <c:pt idx="344">
                  <c:v>1716.0</c:v>
                </c:pt>
                <c:pt idx="345">
                  <c:v>1717.0</c:v>
                </c:pt>
                <c:pt idx="346">
                  <c:v>1718.0</c:v>
                </c:pt>
                <c:pt idx="347">
                  <c:v>1719.0</c:v>
                </c:pt>
                <c:pt idx="348">
                  <c:v>1720.0</c:v>
                </c:pt>
                <c:pt idx="349">
                  <c:v>1721.0</c:v>
                </c:pt>
                <c:pt idx="350">
                  <c:v>1722.0</c:v>
                </c:pt>
                <c:pt idx="351">
                  <c:v>1723.0</c:v>
                </c:pt>
                <c:pt idx="352">
                  <c:v>1724.0</c:v>
                </c:pt>
                <c:pt idx="353">
                  <c:v>1725.0</c:v>
                </c:pt>
                <c:pt idx="354">
                  <c:v>1726.0</c:v>
                </c:pt>
                <c:pt idx="355">
                  <c:v>1727.0</c:v>
                </c:pt>
                <c:pt idx="356">
                  <c:v>1728.0</c:v>
                </c:pt>
                <c:pt idx="357">
                  <c:v>1729.0</c:v>
                </c:pt>
                <c:pt idx="358">
                  <c:v>1730.0</c:v>
                </c:pt>
                <c:pt idx="359">
                  <c:v>1731.0</c:v>
                </c:pt>
                <c:pt idx="360">
                  <c:v>1732.0</c:v>
                </c:pt>
                <c:pt idx="361">
                  <c:v>1733.0</c:v>
                </c:pt>
                <c:pt idx="362">
                  <c:v>1734.0</c:v>
                </c:pt>
                <c:pt idx="363">
                  <c:v>1735.0</c:v>
                </c:pt>
                <c:pt idx="364">
                  <c:v>1736.0</c:v>
                </c:pt>
                <c:pt idx="365">
                  <c:v>1737.0</c:v>
                </c:pt>
                <c:pt idx="366">
                  <c:v>1738.0</c:v>
                </c:pt>
                <c:pt idx="367">
                  <c:v>1739.0</c:v>
                </c:pt>
                <c:pt idx="368">
                  <c:v>1740.0</c:v>
                </c:pt>
                <c:pt idx="369">
                  <c:v>1741.0</c:v>
                </c:pt>
                <c:pt idx="370">
                  <c:v>1742.0</c:v>
                </c:pt>
                <c:pt idx="371">
                  <c:v>1743.0</c:v>
                </c:pt>
                <c:pt idx="372">
                  <c:v>1744.0</c:v>
                </c:pt>
                <c:pt idx="373">
                  <c:v>1745.0</c:v>
                </c:pt>
                <c:pt idx="374">
                  <c:v>1746.0</c:v>
                </c:pt>
                <c:pt idx="375">
                  <c:v>1747.0</c:v>
                </c:pt>
                <c:pt idx="376">
                  <c:v>1748.0</c:v>
                </c:pt>
                <c:pt idx="377">
                  <c:v>1749.0</c:v>
                </c:pt>
                <c:pt idx="378">
                  <c:v>1750.0</c:v>
                </c:pt>
                <c:pt idx="379">
                  <c:v>1751.0</c:v>
                </c:pt>
                <c:pt idx="380">
                  <c:v>1752.0</c:v>
                </c:pt>
                <c:pt idx="381">
                  <c:v>1753.0</c:v>
                </c:pt>
                <c:pt idx="382">
                  <c:v>1754.0</c:v>
                </c:pt>
                <c:pt idx="383">
                  <c:v>1755.0</c:v>
                </c:pt>
                <c:pt idx="384">
                  <c:v>1756.0</c:v>
                </c:pt>
                <c:pt idx="385">
                  <c:v>1757.0</c:v>
                </c:pt>
                <c:pt idx="386">
                  <c:v>1758.0</c:v>
                </c:pt>
                <c:pt idx="387">
                  <c:v>1759.0</c:v>
                </c:pt>
                <c:pt idx="388">
                  <c:v>1760.0</c:v>
                </c:pt>
                <c:pt idx="389">
                  <c:v>1761.0</c:v>
                </c:pt>
                <c:pt idx="390">
                  <c:v>1762.0</c:v>
                </c:pt>
                <c:pt idx="391">
                  <c:v>1763.0</c:v>
                </c:pt>
                <c:pt idx="392">
                  <c:v>1764.0</c:v>
                </c:pt>
                <c:pt idx="393">
                  <c:v>1765.0</c:v>
                </c:pt>
                <c:pt idx="394">
                  <c:v>1766.0</c:v>
                </c:pt>
                <c:pt idx="395">
                  <c:v>1767.0</c:v>
                </c:pt>
                <c:pt idx="396">
                  <c:v>1768.0</c:v>
                </c:pt>
                <c:pt idx="397">
                  <c:v>1769.0</c:v>
                </c:pt>
                <c:pt idx="398">
                  <c:v>1770.0</c:v>
                </c:pt>
                <c:pt idx="399">
                  <c:v>1771.0</c:v>
                </c:pt>
                <c:pt idx="400">
                  <c:v>1772.0</c:v>
                </c:pt>
                <c:pt idx="401">
                  <c:v>1773.0</c:v>
                </c:pt>
                <c:pt idx="402">
                  <c:v>1774.0</c:v>
                </c:pt>
                <c:pt idx="403">
                  <c:v>1775.0</c:v>
                </c:pt>
                <c:pt idx="404">
                  <c:v>1776.0</c:v>
                </c:pt>
                <c:pt idx="405">
                  <c:v>1777.0</c:v>
                </c:pt>
                <c:pt idx="406">
                  <c:v>1778.0</c:v>
                </c:pt>
                <c:pt idx="407">
                  <c:v>1779.0</c:v>
                </c:pt>
                <c:pt idx="408">
                  <c:v>1780.0</c:v>
                </c:pt>
                <c:pt idx="409">
                  <c:v>1781.0</c:v>
                </c:pt>
                <c:pt idx="410">
                  <c:v>1782.0</c:v>
                </c:pt>
                <c:pt idx="411">
                  <c:v>1783.0</c:v>
                </c:pt>
                <c:pt idx="412">
                  <c:v>1784.0</c:v>
                </c:pt>
                <c:pt idx="413">
                  <c:v>1785.0</c:v>
                </c:pt>
                <c:pt idx="414">
                  <c:v>1786.0</c:v>
                </c:pt>
                <c:pt idx="415">
                  <c:v>1787.0</c:v>
                </c:pt>
                <c:pt idx="416">
                  <c:v>1788.0</c:v>
                </c:pt>
                <c:pt idx="417">
                  <c:v>1789.0</c:v>
                </c:pt>
                <c:pt idx="418">
                  <c:v>1790.0</c:v>
                </c:pt>
                <c:pt idx="419">
                  <c:v>1791.0</c:v>
                </c:pt>
                <c:pt idx="420">
                  <c:v>1792.0</c:v>
                </c:pt>
                <c:pt idx="421">
                  <c:v>1793.0</c:v>
                </c:pt>
                <c:pt idx="422">
                  <c:v>1794.0</c:v>
                </c:pt>
                <c:pt idx="423">
                  <c:v>1795.0</c:v>
                </c:pt>
                <c:pt idx="424">
                  <c:v>1796.0</c:v>
                </c:pt>
                <c:pt idx="425">
                  <c:v>1797.0</c:v>
                </c:pt>
                <c:pt idx="426">
                  <c:v>1798.0</c:v>
                </c:pt>
                <c:pt idx="427">
                  <c:v>1799.0</c:v>
                </c:pt>
                <c:pt idx="428">
                  <c:v>1800.0</c:v>
                </c:pt>
                <c:pt idx="429">
                  <c:v>1801.0</c:v>
                </c:pt>
                <c:pt idx="430">
                  <c:v>1802.0</c:v>
                </c:pt>
                <c:pt idx="431">
                  <c:v>1803.0</c:v>
                </c:pt>
                <c:pt idx="432">
                  <c:v>1804.0</c:v>
                </c:pt>
                <c:pt idx="433">
                  <c:v>1805.0</c:v>
                </c:pt>
                <c:pt idx="434">
                  <c:v>1806.0</c:v>
                </c:pt>
                <c:pt idx="435">
                  <c:v>1807.0</c:v>
                </c:pt>
                <c:pt idx="436">
                  <c:v>1808.0</c:v>
                </c:pt>
                <c:pt idx="437">
                  <c:v>1809.0</c:v>
                </c:pt>
                <c:pt idx="438">
                  <c:v>1810.0</c:v>
                </c:pt>
                <c:pt idx="439">
                  <c:v>1811.0</c:v>
                </c:pt>
                <c:pt idx="440">
                  <c:v>1812.0</c:v>
                </c:pt>
                <c:pt idx="441">
                  <c:v>1813.0</c:v>
                </c:pt>
                <c:pt idx="442">
                  <c:v>1814.0</c:v>
                </c:pt>
                <c:pt idx="443">
                  <c:v>1815.0</c:v>
                </c:pt>
                <c:pt idx="444">
                  <c:v>1816.0</c:v>
                </c:pt>
                <c:pt idx="445">
                  <c:v>1817.0</c:v>
                </c:pt>
                <c:pt idx="446">
                  <c:v>1818.0</c:v>
                </c:pt>
                <c:pt idx="447">
                  <c:v>1819.0</c:v>
                </c:pt>
                <c:pt idx="448">
                  <c:v>1820.0</c:v>
                </c:pt>
                <c:pt idx="449">
                  <c:v>1821.0</c:v>
                </c:pt>
                <c:pt idx="450">
                  <c:v>1822.0</c:v>
                </c:pt>
                <c:pt idx="451">
                  <c:v>1823.0</c:v>
                </c:pt>
                <c:pt idx="452">
                  <c:v>1824.0</c:v>
                </c:pt>
                <c:pt idx="453">
                  <c:v>1825.0</c:v>
                </c:pt>
                <c:pt idx="454">
                  <c:v>1826.0</c:v>
                </c:pt>
                <c:pt idx="455">
                  <c:v>1827.0</c:v>
                </c:pt>
                <c:pt idx="456">
                  <c:v>1828.0</c:v>
                </c:pt>
                <c:pt idx="457">
                  <c:v>1829.0</c:v>
                </c:pt>
                <c:pt idx="458">
                  <c:v>1830.0</c:v>
                </c:pt>
                <c:pt idx="459">
                  <c:v>1831.0</c:v>
                </c:pt>
                <c:pt idx="460">
                  <c:v>1832.0</c:v>
                </c:pt>
                <c:pt idx="461">
                  <c:v>1833.0</c:v>
                </c:pt>
                <c:pt idx="462">
                  <c:v>1834.0</c:v>
                </c:pt>
                <c:pt idx="463">
                  <c:v>1835.0</c:v>
                </c:pt>
                <c:pt idx="464">
                  <c:v>1836.0</c:v>
                </c:pt>
                <c:pt idx="465">
                  <c:v>1837.0</c:v>
                </c:pt>
                <c:pt idx="466">
                  <c:v>1838.0</c:v>
                </c:pt>
                <c:pt idx="467">
                  <c:v>1839.0</c:v>
                </c:pt>
                <c:pt idx="468">
                  <c:v>1840.0</c:v>
                </c:pt>
                <c:pt idx="469">
                  <c:v>1841.0</c:v>
                </c:pt>
                <c:pt idx="470">
                  <c:v>1842.0</c:v>
                </c:pt>
                <c:pt idx="471">
                  <c:v>1843.0</c:v>
                </c:pt>
                <c:pt idx="472">
                  <c:v>1844.0</c:v>
                </c:pt>
                <c:pt idx="473">
                  <c:v>1845.0</c:v>
                </c:pt>
                <c:pt idx="474">
                  <c:v>1846.0</c:v>
                </c:pt>
                <c:pt idx="475">
                  <c:v>1847.0</c:v>
                </c:pt>
                <c:pt idx="476">
                  <c:v>1848.0</c:v>
                </c:pt>
                <c:pt idx="477">
                  <c:v>1849.0</c:v>
                </c:pt>
                <c:pt idx="478">
                  <c:v>1850.0</c:v>
                </c:pt>
                <c:pt idx="479">
                  <c:v>1851.0</c:v>
                </c:pt>
                <c:pt idx="480">
                  <c:v>1852.0</c:v>
                </c:pt>
                <c:pt idx="481">
                  <c:v>1853.0</c:v>
                </c:pt>
                <c:pt idx="482">
                  <c:v>1854.0</c:v>
                </c:pt>
                <c:pt idx="483">
                  <c:v>1855.0</c:v>
                </c:pt>
                <c:pt idx="484">
                  <c:v>1856.0</c:v>
                </c:pt>
                <c:pt idx="485">
                  <c:v>1857.0</c:v>
                </c:pt>
                <c:pt idx="486">
                  <c:v>1858.0</c:v>
                </c:pt>
                <c:pt idx="487">
                  <c:v>1859.0</c:v>
                </c:pt>
                <c:pt idx="488">
                  <c:v>1860.0</c:v>
                </c:pt>
                <c:pt idx="489">
                  <c:v>1861.0</c:v>
                </c:pt>
                <c:pt idx="490">
                  <c:v>1862.0</c:v>
                </c:pt>
                <c:pt idx="491">
                  <c:v>1863.0</c:v>
                </c:pt>
                <c:pt idx="492">
                  <c:v>1864.0</c:v>
                </c:pt>
                <c:pt idx="493">
                  <c:v>1865.0</c:v>
                </c:pt>
                <c:pt idx="494">
                  <c:v>1866.0</c:v>
                </c:pt>
                <c:pt idx="495">
                  <c:v>1867.0</c:v>
                </c:pt>
                <c:pt idx="496">
                  <c:v>1868.0</c:v>
                </c:pt>
                <c:pt idx="497">
                  <c:v>1869.0</c:v>
                </c:pt>
                <c:pt idx="498">
                  <c:v>1870.0</c:v>
                </c:pt>
                <c:pt idx="499">
                  <c:v>1871.0</c:v>
                </c:pt>
                <c:pt idx="500">
                  <c:v>1872.0</c:v>
                </c:pt>
                <c:pt idx="501">
                  <c:v>1873.0</c:v>
                </c:pt>
                <c:pt idx="502">
                  <c:v>1874.0</c:v>
                </c:pt>
                <c:pt idx="503">
                  <c:v>1875.0</c:v>
                </c:pt>
                <c:pt idx="504">
                  <c:v>1876.0</c:v>
                </c:pt>
                <c:pt idx="505">
                  <c:v>1877.0</c:v>
                </c:pt>
                <c:pt idx="506">
                  <c:v>1878.0</c:v>
                </c:pt>
                <c:pt idx="507">
                  <c:v>1879.0</c:v>
                </c:pt>
                <c:pt idx="508">
                  <c:v>1880.0</c:v>
                </c:pt>
                <c:pt idx="509">
                  <c:v>1881.0</c:v>
                </c:pt>
                <c:pt idx="510">
                  <c:v>1882.0</c:v>
                </c:pt>
                <c:pt idx="511">
                  <c:v>1883.0</c:v>
                </c:pt>
                <c:pt idx="512">
                  <c:v>1884.0</c:v>
                </c:pt>
                <c:pt idx="513">
                  <c:v>1885.0</c:v>
                </c:pt>
                <c:pt idx="514">
                  <c:v>1886.0</c:v>
                </c:pt>
                <c:pt idx="515">
                  <c:v>1887.0</c:v>
                </c:pt>
                <c:pt idx="516">
                  <c:v>1888.0</c:v>
                </c:pt>
                <c:pt idx="517">
                  <c:v>1889.0</c:v>
                </c:pt>
                <c:pt idx="518">
                  <c:v>1890.0</c:v>
                </c:pt>
                <c:pt idx="519">
                  <c:v>1891.0</c:v>
                </c:pt>
                <c:pt idx="520">
                  <c:v>1892.0</c:v>
                </c:pt>
                <c:pt idx="521">
                  <c:v>1893.0</c:v>
                </c:pt>
                <c:pt idx="522">
                  <c:v>1894.0</c:v>
                </c:pt>
                <c:pt idx="523">
                  <c:v>1895.0</c:v>
                </c:pt>
                <c:pt idx="524">
                  <c:v>1896.0</c:v>
                </c:pt>
                <c:pt idx="525">
                  <c:v>1897.0</c:v>
                </c:pt>
                <c:pt idx="526">
                  <c:v>1898.0</c:v>
                </c:pt>
                <c:pt idx="527">
                  <c:v>1899.0</c:v>
                </c:pt>
                <c:pt idx="528">
                  <c:v>1900.0</c:v>
                </c:pt>
                <c:pt idx="529">
                  <c:v>1901.0</c:v>
                </c:pt>
                <c:pt idx="530">
                  <c:v>1902.0</c:v>
                </c:pt>
                <c:pt idx="531">
                  <c:v>1903.0</c:v>
                </c:pt>
                <c:pt idx="532">
                  <c:v>1904.0</c:v>
                </c:pt>
                <c:pt idx="533">
                  <c:v>1905.0</c:v>
                </c:pt>
                <c:pt idx="534">
                  <c:v>1906.0</c:v>
                </c:pt>
                <c:pt idx="535">
                  <c:v>1907.0</c:v>
                </c:pt>
                <c:pt idx="536">
                  <c:v>1908.0</c:v>
                </c:pt>
                <c:pt idx="537">
                  <c:v>1909.0</c:v>
                </c:pt>
                <c:pt idx="538">
                  <c:v>1910.0</c:v>
                </c:pt>
                <c:pt idx="539">
                  <c:v>1911.0</c:v>
                </c:pt>
                <c:pt idx="540">
                  <c:v>1912.0</c:v>
                </c:pt>
                <c:pt idx="541">
                  <c:v>1913.0</c:v>
                </c:pt>
                <c:pt idx="542">
                  <c:v>1914.0</c:v>
                </c:pt>
                <c:pt idx="543">
                  <c:v>1915.0</c:v>
                </c:pt>
                <c:pt idx="544">
                  <c:v>1916.0</c:v>
                </c:pt>
                <c:pt idx="545">
                  <c:v>1917.0</c:v>
                </c:pt>
                <c:pt idx="546">
                  <c:v>1918.0</c:v>
                </c:pt>
                <c:pt idx="547">
                  <c:v>1919.0</c:v>
                </c:pt>
                <c:pt idx="548">
                  <c:v>1920.0</c:v>
                </c:pt>
                <c:pt idx="549">
                  <c:v>1921.0</c:v>
                </c:pt>
                <c:pt idx="550">
                  <c:v>1922.0</c:v>
                </c:pt>
                <c:pt idx="551">
                  <c:v>1923.0</c:v>
                </c:pt>
                <c:pt idx="552">
                  <c:v>1924.0</c:v>
                </c:pt>
                <c:pt idx="553">
                  <c:v>1925.0</c:v>
                </c:pt>
                <c:pt idx="554">
                  <c:v>1926.0</c:v>
                </c:pt>
                <c:pt idx="555">
                  <c:v>1927.0</c:v>
                </c:pt>
                <c:pt idx="556">
                  <c:v>1928.0</c:v>
                </c:pt>
                <c:pt idx="557">
                  <c:v>1929.0</c:v>
                </c:pt>
                <c:pt idx="558">
                  <c:v>1930.0</c:v>
                </c:pt>
                <c:pt idx="559">
                  <c:v>1931.0</c:v>
                </c:pt>
                <c:pt idx="560">
                  <c:v>1932.0</c:v>
                </c:pt>
                <c:pt idx="561">
                  <c:v>1933.0</c:v>
                </c:pt>
                <c:pt idx="562">
                  <c:v>1934.0</c:v>
                </c:pt>
                <c:pt idx="563">
                  <c:v>1935.0</c:v>
                </c:pt>
                <c:pt idx="564">
                  <c:v>1936.0</c:v>
                </c:pt>
                <c:pt idx="565">
                  <c:v>1937.0</c:v>
                </c:pt>
                <c:pt idx="566">
                  <c:v>1938.0</c:v>
                </c:pt>
                <c:pt idx="567">
                  <c:v>1939.0</c:v>
                </c:pt>
                <c:pt idx="568">
                  <c:v>1940.0</c:v>
                </c:pt>
                <c:pt idx="569">
                  <c:v>1941.0</c:v>
                </c:pt>
                <c:pt idx="570">
                  <c:v>1942.0</c:v>
                </c:pt>
                <c:pt idx="571">
                  <c:v>1943.0</c:v>
                </c:pt>
                <c:pt idx="572">
                  <c:v>1944.0</c:v>
                </c:pt>
                <c:pt idx="573">
                  <c:v>1945.0</c:v>
                </c:pt>
                <c:pt idx="574">
                  <c:v>1946.0</c:v>
                </c:pt>
              </c:numCache>
            </c:numRef>
          </c:cat>
          <c:val>
            <c:numRef>
              <c:f>data!$V$4:$V$578</c:f>
              <c:numCache>
                <c:formatCode>0</c:formatCode>
                <c:ptCount val="575"/>
                <c:pt idx="67">
                  <c:v>16.1665625</c:v>
                </c:pt>
                <c:pt idx="68">
                  <c:v>11.0471425</c:v>
                </c:pt>
                <c:pt idx="69">
                  <c:v>-8.794479999999996</c:v>
                </c:pt>
                <c:pt idx="70">
                  <c:v>0.0</c:v>
                </c:pt>
                <c:pt idx="71">
                  <c:v>0.0</c:v>
                </c:pt>
                <c:pt idx="72">
                  <c:v>14.01</c:v>
                </c:pt>
                <c:pt idx="73">
                  <c:v>0.0</c:v>
                </c:pt>
                <c:pt idx="74">
                  <c:v>0.203781818181818</c:v>
                </c:pt>
                <c:pt idx="75">
                  <c:v>-0.84</c:v>
                </c:pt>
                <c:pt idx="76">
                  <c:v>0.0</c:v>
                </c:pt>
                <c:pt idx="77">
                  <c:v>0.0</c:v>
                </c:pt>
                <c:pt idx="78">
                  <c:v>0.0</c:v>
                </c:pt>
                <c:pt idx="79">
                  <c:v>0.0</c:v>
                </c:pt>
                <c:pt idx="80">
                  <c:v>0.0</c:v>
                </c:pt>
                <c:pt idx="81">
                  <c:v>0.0</c:v>
                </c:pt>
                <c:pt idx="82">
                  <c:v>0.0</c:v>
                </c:pt>
                <c:pt idx="83">
                  <c:v>0.0</c:v>
                </c:pt>
                <c:pt idx="84">
                  <c:v>0.0</c:v>
                </c:pt>
                <c:pt idx="85">
                  <c:v>0.0</c:v>
                </c:pt>
                <c:pt idx="86">
                  <c:v>0.0</c:v>
                </c:pt>
                <c:pt idx="87">
                  <c:v>0.0</c:v>
                </c:pt>
                <c:pt idx="88">
                  <c:v>0.0</c:v>
                </c:pt>
                <c:pt idx="89">
                  <c:v>0.0</c:v>
                </c:pt>
                <c:pt idx="90">
                  <c:v>5.3025</c:v>
                </c:pt>
                <c:pt idx="91">
                  <c:v>5.46</c:v>
                </c:pt>
                <c:pt idx="92">
                  <c:v>0.0</c:v>
                </c:pt>
                <c:pt idx="93">
                  <c:v>0.0</c:v>
                </c:pt>
                <c:pt idx="94">
                  <c:v>0.0</c:v>
                </c:pt>
                <c:pt idx="95">
                  <c:v>20.12499999999998</c:v>
                </c:pt>
                <c:pt idx="96">
                  <c:v>0.0</c:v>
                </c:pt>
                <c:pt idx="97">
                  <c:v>19.65249999999999</c:v>
                </c:pt>
                <c:pt idx="98">
                  <c:v>26.45125</c:v>
                </c:pt>
                <c:pt idx="99">
                  <c:v>0.0</c:v>
                </c:pt>
                <c:pt idx="100">
                  <c:v>0.0</c:v>
                </c:pt>
                <c:pt idx="101">
                  <c:v>0.0</c:v>
                </c:pt>
                <c:pt idx="102">
                  <c:v>0.0</c:v>
                </c:pt>
                <c:pt idx="103">
                  <c:v>0.0</c:v>
                </c:pt>
                <c:pt idx="104">
                  <c:v>0.0</c:v>
                </c:pt>
                <c:pt idx="105">
                  <c:v>0.0</c:v>
                </c:pt>
                <c:pt idx="106">
                  <c:v>0.0</c:v>
                </c:pt>
                <c:pt idx="107">
                  <c:v>0.0</c:v>
                </c:pt>
                <c:pt idx="108">
                  <c:v>0.0</c:v>
                </c:pt>
                <c:pt idx="109">
                  <c:v>0.0</c:v>
                </c:pt>
                <c:pt idx="110">
                  <c:v>0.0</c:v>
                </c:pt>
                <c:pt idx="111">
                  <c:v>0.0</c:v>
                </c:pt>
                <c:pt idx="112">
                  <c:v>0.0</c:v>
                </c:pt>
                <c:pt idx="113">
                  <c:v>0.0</c:v>
                </c:pt>
                <c:pt idx="114">
                  <c:v>0.0</c:v>
                </c:pt>
                <c:pt idx="115">
                  <c:v>0.0</c:v>
                </c:pt>
                <c:pt idx="116">
                  <c:v>0.0</c:v>
                </c:pt>
                <c:pt idx="117">
                  <c:v>0.0</c:v>
                </c:pt>
                <c:pt idx="118">
                  <c:v>0.0</c:v>
                </c:pt>
                <c:pt idx="119">
                  <c:v>0.0</c:v>
                </c:pt>
                <c:pt idx="120">
                  <c:v>0.0</c:v>
                </c:pt>
                <c:pt idx="121">
                  <c:v>0.0</c:v>
                </c:pt>
                <c:pt idx="122">
                  <c:v>0.0</c:v>
                </c:pt>
                <c:pt idx="123">
                  <c:v>0.0</c:v>
                </c:pt>
                <c:pt idx="124">
                  <c:v>0.0</c:v>
                </c:pt>
                <c:pt idx="125">
                  <c:v>0.0</c:v>
                </c:pt>
                <c:pt idx="126">
                  <c:v>0.0</c:v>
                </c:pt>
                <c:pt idx="127">
                  <c:v>0.0</c:v>
                </c:pt>
                <c:pt idx="128">
                  <c:v>14.29</c:v>
                </c:pt>
                <c:pt idx="129">
                  <c:v>29.5672697368421</c:v>
                </c:pt>
                <c:pt idx="130">
                  <c:v>28.74609374999999</c:v>
                </c:pt>
                <c:pt idx="131">
                  <c:v>40.60124999999999</c:v>
                </c:pt>
                <c:pt idx="132">
                  <c:v>48.47620614035087</c:v>
                </c:pt>
                <c:pt idx="133">
                  <c:v>0.0</c:v>
                </c:pt>
                <c:pt idx="134">
                  <c:v>0.0</c:v>
                </c:pt>
                <c:pt idx="135">
                  <c:v>0.0</c:v>
                </c:pt>
                <c:pt idx="136">
                  <c:v>0.0</c:v>
                </c:pt>
                <c:pt idx="137">
                  <c:v>0.0</c:v>
                </c:pt>
                <c:pt idx="138">
                  <c:v>26.05730263157895</c:v>
                </c:pt>
                <c:pt idx="139">
                  <c:v>0.0</c:v>
                </c:pt>
                <c:pt idx="140">
                  <c:v>0.0</c:v>
                </c:pt>
                <c:pt idx="141">
                  <c:v>34.54673076923075</c:v>
                </c:pt>
                <c:pt idx="142">
                  <c:v>-10.63359375</c:v>
                </c:pt>
                <c:pt idx="143">
                  <c:v>0.0</c:v>
                </c:pt>
                <c:pt idx="144">
                  <c:v>50.8905733695652</c:v>
                </c:pt>
                <c:pt idx="145">
                  <c:v>30.68187499999998</c:v>
                </c:pt>
                <c:pt idx="146">
                  <c:v>38.38810344827584</c:v>
                </c:pt>
                <c:pt idx="147">
                  <c:v>40.83166666666666</c:v>
                </c:pt>
                <c:pt idx="148">
                  <c:v>63.68249999999998</c:v>
                </c:pt>
                <c:pt idx="149">
                  <c:v>44.1875</c:v>
                </c:pt>
                <c:pt idx="150">
                  <c:v>0.0</c:v>
                </c:pt>
                <c:pt idx="151">
                  <c:v>0.0</c:v>
                </c:pt>
                <c:pt idx="152">
                  <c:v>0.0</c:v>
                </c:pt>
                <c:pt idx="153">
                  <c:v>0.0</c:v>
                </c:pt>
                <c:pt idx="154">
                  <c:v>45.52796195652172</c:v>
                </c:pt>
                <c:pt idx="155">
                  <c:v>0.0</c:v>
                </c:pt>
                <c:pt idx="156">
                  <c:v>114.259090909091</c:v>
                </c:pt>
                <c:pt idx="157">
                  <c:v>97.27265625</c:v>
                </c:pt>
                <c:pt idx="158">
                  <c:v>99.37999999999997</c:v>
                </c:pt>
                <c:pt idx="159">
                  <c:v>150.638</c:v>
                </c:pt>
                <c:pt idx="160">
                  <c:v>106.6012</c:v>
                </c:pt>
                <c:pt idx="161">
                  <c:v>84.64099999999996</c:v>
                </c:pt>
                <c:pt idx="162">
                  <c:v>36.76</c:v>
                </c:pt>
                <c:pt idx="163">
                  <c:v>46.51125</c:v>
                </c:pt>
                <c:pt idx="164">
                  <c:v>55.48274999999997</c:v>
                </c:pt>
                <c:pt idx="165">
                  <c:v>47.8765625</c:v>
                </c:pt>
                <c:pt idx="166">
                  <c:v>-14.75937500000001</c:v>
                </c:pt>
                <c:pt idx="167">
                  <c:v>-1.878125000000026</c:v>
                </c:pt>
                <c:pt idx="168">
                  <c:v>64.77353515625002</c:v>
                </c:pt>
                <c:pt idx="169">
                  <c:v>34.25837499999998</c:v>
                </c:pt>
                <c:pt idx="170">
                  <c:v>-1.720781250000002</c:v>
                </c:pt>
                <c:pt idx="171">
                  <c:v>25.03765625</c:v>
                </c:pt>
                <c:pt idx="172">
                  <c:v>38.4940625</c:v>
                </c:pt>
                <c:pt idx="173">
                  <c:v>119.0553125</c:v>
                </c:pt>
                <c:pt idx="174">
                  <c:v>57.6586842105263</c:v>
                </c:pt>
                <c:pt idx="175">
                  <c:v>28.13157894736843</c:v>
                </c:pt>
                <c:pt idx="176">
                  <c:v>58.8890234375</c:v>
                </c:pt>
                <c:pt idx="177">
                  <c:v>52.265</c:v>
                </c:pt>
                <c:pt idx="178">
                  <c:v>50.03529411764706</c:v>
                </c:pt>
                <c:pt idx="179">
                  <c:v>47.2575</c:v>
                </c:pt>
                <c:pt idx="180">
                  <c:v>54.47125</c:v>
                </c:pt>
                <c:pt idx="181">
                  <c:v>71.73181818181815</c:v>
                </c:pt>
                <c:pt idx="182">
                  <c:v>151.2321875</c:v>
                </c:pt>
                <c:pt idx="183">
                  <c:v>62.78295</c:v>
                </c:pt>
                <c:pt idx="184">
                  <c:v>112.74125</c:v>
                </c:pt>
                <c:pt idx="185">
                  <c:v>72.24381249999998</c:v>
                </c:pt>
                <c:pt idx="186">
                  <c:v>40.29099999999998</c:v>
                </c:pt>
                <c:pt idx="187">
                  <c:v>67.85</c:v>
                </c:pt>
                <c:pt idx="188">
                  <c:v>78.36790039062498</c:v>
                </c:pt>
                <c:pt idx="189">
                  <c:v>65.87455882352943</c:v>
                </c:pt>
                <c:pt idx="190">
                  <c:v>96.72500000000001</c:v>
                </c:pt>
                <c:pt idx="191">
                  <c:v>133.8252</c:v>
                </c:pt>
                <c:pt idx="192">
                  <c:v>154.53795625</c:v>
                </c:pt>
                <c:pt idx="193">
                  <c:v>162.58</c:v>
                </c:pt>
                <c:pt idx="194">
                  <c:v>136.872</c:v>
                </c:pt>
                <c:pt idx="195">
                  <c:v>78.51507692307692</c:v>
                </c:pt>
                <c:pt idx="196">
                  <c:v>59.10999999999998</c:v>
                </c:pt>
                <c:pt idx="197">
                  <c:v>46.57284615384614</c:v>
                </c:pt>
                <c:pt idx="198">
                  <c:v>74.50588235294116</c:v>
                </c:pt>
                <c:pt idx="199">
                  <c:v>135.88</c:v>
                </c:pt>
                <c:pt idx="200">
                  <c:v>297.27125</c:v>
                </c:pt>
                <c:pt idx="201">
                  <c:v>269.7067499999999</c:v>
                </c:pt>
                <c:pt idx="202">
                  <c:v>175.5375</c:v>
                </c:pt>
                <c:pt idx="203">
                  <c:v>236.0175</c:v>
                </c:pt>
                <c:pt idx="204">
                  <c:v>199.56375</c:v>
                </c:pt>
                <c:pt idx="205">
                  <c:v>120.49125</c:v>
                </c:pt>
                <c:pt idx="206">
                  <c:v>126.78875</c:v>
                </c:pt>
                <c:pt idx="207">
                  <c:v>146.95125</c:v>
                </c:pt>
                <c:pt idx="208">
                  <c:v>151.20375</c:v>
                </c:pt>
                <c:pt idx="209">
                  <c:v>135.68875</c:v>
                </c:pt>
                <c:pt idx="210">
                  <c:v>139.6275</c:v>
                </c:pt>
                <c:pt idx="211">
                  <c:v>137.97375</c:v>
                </c:pt>
                <c:pt idx="212">
                  <c:v>137.75</c:v>
                </c:pt>
                <c:pt idx="213">
                  <c:v>157.375</c:v>
                </c:pt>
                <c:pt idx="214">
                  <c:v>182.75</c:v>
                </c:pt>
                <c:pt idx="215">
                  <c:v>152.5</c:v>
                </c:pt>
                <c:pt idx="216">
                  <c:v>123.75</c:v>
                </c:pt>
                <c:pt idx="217">
                  <c:v>120.875</c:v>
                </c:pt>
                <c:pt idx="218">
                  <c:v>127.125</c:v>
                </c:pt>
                <c:pt idx="219">
                  <c:v>148.625</c:v>
                </c:pt>
                <c:pt idx="220">
                  <c:v>298.0</c:v>
                </c:pt>
                <c:pt idx="221">
                  <c:v>233.5</c:v>
                </c:pt>
                <c:pt idx="222">
                  <c:v>85.25</c:v>
                </c:pt>
                <c:pt idx="223">
                  <c:v>88.75</c:v>
                </c:pt>
                <c:pt idx="224">
                  <c:v>-11.5</c:v>
                </c:pt>
                <c:pt idx="225">
                  <c:v>-300.0</c:v>
                </c:pt>
                <c:pt idx="226">
                  <c:v>-31.0</c:v>
                </c:pt>
                <c:pt idx="227">
                  <c:v>136.75</c:v>
                </c:pt>
                <c:pt idx="228">
                  <c:v>47.0</c:v>
                </c:pt>
                <c:pt idx="229">
                  <c:v>55.5</c:v>
                </c:pt>
                <c:pt idx="230">
                  <c:v>42.5</c:v>
                </c:pt>
                <c:pt idx="231">
                  <c:v>89.5</c:v>
                </c:pt>
                <c:pt idx="232">
                  <c:v>113.875</c:v>
                </c:pt>
                <c:pt idx="233">
                  <c:v>149.375</c:v>
                </c:pt>
                <c:pt idx="234">
                  <c:v>175.0</c:v>
                </c:pt>
                <c:pt idx="235">
                  <c:v>106.75</c:v>
                </c:pt>
                <c:pt idx="236">
                  <c:v>96.25</c:v>
                </c:pt>
                <c:pt idx="237">
                  <c:v>72.375</c:v>
                </c:pt>
                <c:pt idx="238">
                  <c:v>56.25</c:v>
                </c:pt>
                <c:pt idx="239">
                  <c:v>67.375</c:v>
                </c:pt>
                <c:pt idx="240">
                  <c:v>126.625</c:v>
                </c:pt>
                <c:pt idx="241">
                  <c:v>-421.0</c:v>
                </c:pt>
                <c:pt idx="242">
                  <c:v>164.375</c:v>
                </c:pt>
                <c:pt idx="243">
                  <c:v>-6.0</c:v>
                </c:pt>
                <c:pt idx="244">
                  <c:v>56.25</c:v>
                </c:pt>
                <c:pt idx="245">
                  <c:v>79.5</c:v>
                </c:pt>
                <c:pt idx="246">
                  <c:v>93.0</c:v>
                </c:pt>
                <c:pt idx="247">
                  <c:v>121.375</c:v>
                </c:pt>
                <c:pt idx="248">
                  <c:v>149.25</c:v>
                </c:pt>
                <c:pt idx="249">
                  <c:v>143.875</c:v>
                </c:pt>
                <c:pt idx="250">
                  <c:v>199.125</c:v>
                </c:pt>
                <c:pt idx="251">
                  <c:v>120.625</c:v>
                </c:pt>
                <c:pt idx="252">
                  <c:v>96.0</c:v>
                </c:pt>
                <c:pt idx="253">
                  <c:v>70.0</c:v>
                </c:pt>
                <c:pt idx="254">
                  <c:v>54.5</c:v>
                </c:pt>
                <c:pt idx="255">
                  <c:v>132.625</c:v>
                </c:pt>
                <c:pt idx="256">
                  <c:v>238.75</c:v>
                </c:pt>
                <c:pt idx="257">
                  <c:v>103.375</c:v>
                </c:pt>
                <c:pt idx="258">
                  <c:v>253.5</c:v>
                </c:pt>
                <c:pt idx="259">
                  <c:v>268.875</c:v>
                </c:pt>
                <c:pt idx="260">
                  <c:v>97.5</c:v>
                </c:pt>
                <c:pt idx="261">
                  <c:v>90.625</c:v>
                </c:pt>
                <c:pt idx="262">
                  <c:v>61.5</c:v>
                </c:pt>
                <c:pt idx="263">
                  <c:v>36.25</c:v>
                </c:pt>
                <c:pt idx="264">
                  <c:v>8.125</c:v>
                </c:pt>
                <c:pt idx="265">
                  <c:v>0.0</c:v>
                </c:pt>
                <c:pt idx="266">
                  <c:v>-140.125</c:v>
                </c:pt>
                <c:pt idx="267">
                  <c:v>90.0</c:v>
                </c:pt>
                <c:pt idx="268">
                  <c:v>86.125</c:v>
                </c:pt>
                <c:pt idx="269">
                  <c:v>178.375</c:v>
                </c:pt>
                <c:pt idx="270">
                  <c:v>178.75</c:v>
                </c:pt>
                <c:pt idx="271">
                  <c:v>511.125</c:v>
                </c:pt>
                <c:pt idx="272">
                  <c:v>452.625</c:v>
                </c:pt>
                <c:pt idx="273">
                  <c:v>170.25</c:v>
                </c:pt>
                <c:pt idx="274">
                  <c:v>169.375</c:v>
                </c:pt>
                <c:pt idx="275">
                  <c:v>132.5</c:v>
                </c:pt>
                <c:pt idx="276">
                  <c:v>120.5</c:v>
                </c:pt>
                <c:pt idx="277">
                  <c:v>153.0</c:v>
                </c:pt>
                <c:pt idx="278">
                  <c:v>241.375</c:v>
                </c:pt>
                <c:pt idx="279">
                  <c:v>269.375</c:v>
                </c:pt>
                <c:pt idx="280">
                  <c:v>292.25</c:v>
                </c:pt>
                <c:pt idx="281">
                  <c:v>260.75</c:v>
                </c:pt>
                <c:pt idx="282">
                  <c:v>242.875</c:v>
                </c:pt>
                <c:pt idx="283">
                  <c:v>52.625</c:v>
                </c:pt>
                <c:pt idx="284">
                  <c:v>70.875</c:v>
                </c:pt>
                <c:pt idx="285">
                  <c:v>76.5</c:v>
                </c:pt>
                <c:pt idx="286">
                  <c:v>73.375</c:v>
                </c:pt>
                <c:pt idx="287">
                  <c:v>170.875</c:v>
                </c:pt>
                <c:pt idx="288">
                  <c:v>112.375</c:v>
                </c:pt>
                <c:pt idx="289">
                  <c:v>108.375</c:v>
                </c:pt>
                <c:pt idx="290">
                  <c:v>152.875</c:v>
                </c:pt>
                <c:pt idx="291">
                  <c:v>82.875</c:v>
                </c:pt>
                <c:pt idx="292">
                  <c:v>105.25</c:v>
                </c:pt>
                <c:pt idx="293">
                  <c:v>106.5</c:v>
                </c:pt>
                <c:pt idx="294">
                  <c:v>104.75</c:v>
                </c:pt>
                <c:pt idx="295">
                  <c:v>61.875</c:v>
                </c:pt>
                <c:pt idx="296">
                  <c:v>79.25</c:v>
                </c:pt>
                <c:pt idx="297">
                  <c:v>256.5</c:v>
                </c:pt>
                <c:pt idx="298">
                  <c:v>202.375</c:v>
                </c:pt>
                <c:pt idx="299">
                  <c:v>43.25</c:v>
                </c:pt>
                <c:pt idx="300">
                  <c:v>87.125</c:v>
                </c:pt>
                <c:pt idx="301">
                  <c:v>76.125</c:v>
                </c:pt>
                <c:pt idx="302">
                  <c:v>71.375</c:v>
                </c:pt>
                <c:pt idx="303">
                  <c:v>105.0</c:v>
                </c:pt>
                <c:pt idx="304">
                  <c:v>130.0</c:v>
                </c:pt>
                <c:pt idx="305">
                  <c:v>140.0</c:v>
                </c:pt>
                <c:pt idx="306">
                  <c:v>119.75</c:v>
                </c:pt>
                <c:pt idx="307">
                  <c:v>91.125</c:v>
                </c:pt>
                <c:pt idx="308">
                  <c:v>56.75</c:v>
                </c:pt>
                <c:pt idx="309">
                  <c:v>110.875</c:v>
                </c:pt>
                <c:pt idx="310">
                  <c:v>45.625</c:v>
                </c:pt>
                <c:pt idx="311">
                  <c:v>67.75</c:v>
                </c:pt>
                <c:pt idx="312">
                  <c:v>88.125</c:v>
                </c:pt>
                <c:pt idx="313">
                  <c:v>97.375</c:v>
                </c:pt>
                <c:pt idx="314">
                  <c:v>88.0</c:v>
                </c:pt>
                <c:pt idx="315">
                  <c:v>61.5</c:v>
                </c:pt>
                <c:pt idx="316">
                  <c:v>66.375</c:v>
                </c:pt>
                <c:pt idx="317">
                  <c:v>40.5</c:v>
                </c:pt>
                <c:pt idx="318">
                  <c:v>55.75</c:v>
                </c:pt>
                <c:pt idx="319">
                  <c:v>138.5</c:v>
                </c:pt>
                <c:pt idx="320">
                  <c:v>136.375</c:v>
                </c:pt>
                <c:pt idx="321">
                  <c:v>189.5</c:v>
                </c:pt>
                <c:pt idx="322">
                  <c:v>211.75</c:v>
                </c:pt>
                <c:pt idx="323">
                  <c:v>70.5</c:v>
                </c:pt>
                <c:pt idx="324">
                  <c:v>105.375</c:v>
                </c:pt>
                <c:pt idx="325">
                  <c:v>126.125</c:v>
                </c:pt>
                <c:pt idx="326">
                  <c:v>155.125</c:v>
                </c:pt>
                <c:pt idx="327">
                  <c:v>201.0</c:v>
                </c:pt>
                <c:pt idx="328">
                  <c:v>229.375</c:v>
                </c:pt>
                <c:pt idx="329">
                  <c:v>128.875</c:v>
                </c:pt>
                <c:pt idx="330">
                  <c:v>74.125</c:v>
                </c:pt>
                <c:pt idx="331">
                  <c:v>96.75</c:v>
                </c:pt>
                <c:pt idx="332">
                  <c:v>108.5</c:v>
                </c:pt>
                <c:pt idx="333">
                  <c:v>75.875</c:v>
                </c:pt>
                <c:pt idx="334">
                  <c:v>47.875</c:v>
                </c:pt>
                <c:pt idx="335">
                  <c:v>38.0</c:v>
                </c:pt>
                <c:pt idx="336">
                  <c:v>99.0</c:v>
                </c:pt>
                <c:pt idx="337">
                  <c:v>-600.0</c:v>
                </c:pt>
                <c:pt idx="338">
                  <c:v>-150.0</c:v>
                </c:pt>
                <c:pt idx="339">
                  <c:v>0.0</c:v>
                </c:pt>
                <c:pt idx="340">
                  <c:v>0.0</c:v>
                </c:pt>
                <c:pt idx="341">
                  <c:v>0.0</c:v>
                </c:pt>
                <c:pt idx="342">
                  <c:v>0.0</c:v>
                </c:pt>
                <c:pt idx="343">
                  <c:v>0.0</c:v>
                </c:pt>
                <c:pt idx="344">
                  <c:v>0.0</c:v>
                </c:pt>
                <c:pt idx="345">
                  <c:v>0.0</c:v>
                </c:pt>
                <c:pt idx="346">
                  <c:v>0.0</c:v>
                </c:pt>
                <c:pt idx="347">
                  <c:v>0.0</c:v>
                </c:pt>
                <c:pt idx="348">
                  <c:v>223.125</c:v>
                </c:pt>
                <c:pt idx="349">
                  <c:v>48.375</c:v>
                </c:pt>
                <c:pt idx="350">
                  <c:v>134.75</c:v>
                </c:pt>
                <c:pt idx="351">
                  <c:v>155.625</c:v>
                </c:pt>
                <c:pt idx="352">
                  <c:v>190.75</c:v>
                </c:pt>
                <c:pt idx="353">
                  <c:v>196.6875</c:v>
                </c:pt>
                <c:pt idx="354">
                  <c:v>86.75</c:v>
                </c:pt>
                <c:pt idx="355">
                  <c:v>46.625</c:v>
                </c:pt>
                <c:pt idx="356">
                  <c:v>-100.0</c:v>
                </c:pt>
                <c:pt idx="357">
                  <c:v>65.3125</c:v>
                </c:pt>
                <c:pt idx="358">
                  <c:v>74.6875</c:v>
                </c:pt>
                <c:pt idx="359">
                  <c:v>55.375</c:v>
                </c:pt>
                <c:pt idx="360">
                  <c:v>54.75000000000001</c:v>
                </c:pt>
                <c:pt idx="361">
                  <c:v>185.9375</c:v>
                </c:pt>
                <c:pt idx="362">
                  <c:v>89.625</c:v>
                </c:pt>
                <c:pt idx="363">
                  <c:v>-336.875</c:v>
                </c:pt>
                <c:pt idx="364">
                  <c:v>21.5</c:v>
                </c:pt>
                <c:pt idx="365">
                  <c:v>47.3125</c:v>
                </c:pt>
                <c:pt idx="366">
                  <c:v>106.09375</c:v>
                </c:pt>
                <c:pt idx="367">
                  <c:v>126.28125</c:v>
                </c:pt>
                <c:pt idx="368">
                  <c:v>113.6145833333333</c:v>
                </c:pt>
                <c:pt idx="369">
                  <c:v>147.5625</c:v>
                </c:pt>
                <c:pt idx="370">
                  <c:v>153.34375</c:v>
                </c:pt>
                <c:pt idx="371">
                  <c:v>200.4375</c:v>
                </c:pt>
                <c:pt idx="372">
                  <c:v>156.90625</c:v>
                </c:pt>
                <c:pt idx="373">
                  <c:v>151.59375</c:v>
                </c:pt>
                <c:pt idx="374">
                  <c:v>149.90625</c:v>
                </c:pt>
                <c:pt idx="375">
                  <c:v>290.1145833333333</c:v>
                </c:pt>
                <c:pt idx="376">
                  <c:v>287.21875</c:v>
                </c:pt>
                <c:pt idx="377">
                  <c:v>140.28125</c:v>
                </c:pt>
                <c:pt idx="378">
                  <c:v>188.375</c:v>
                </c:pt>
                <c:pt idx="379">
                  <c:v>178.8125</c:v>
                </c:pt>
                <c:pt idx="380">
                  <c:v>269.03125</c:v>
                </c:pt>
                <c:pt idx="381">
                  <c:v>128.25</c:v>
                </c:pt>
                <c:pt idx="382">
                  <c:v>103.28125</c:v>
                </c:pt>
                <c:pt idx="383">
                  <c:v>110.3125</c:v>
                </c:pt>
                <c:pt idx="384">
                  <c:v>153.8125</c:v>
                </c:pt>
                <c:pt idx="385">
                  <c:v>168.125</c:v>
                </c:pt>
                <c:pt idx="386">
                  <c:v>168.1770833333333</c:v>
                </c:pt>
                <c:pt idx="387">
                  <c:v>258.1875</c:v>
                </c:pt>
                <c:pt idx="388">
                  <c:v>271.875</c:v>
                </c:pt>
                <c:pt idx="389">
                  <c:v>167.78125</c:v>
                </c:pt>
                <c:pt idx="390">
                  <c:v>148.5</c:v>
                </c:pt>
                <c:pt idx="391">
                  <c:v>193.5208333333333</c:v>
                </c:pt>
                <c:pt idx="392">
                  <c:v>268.125</c:v>
                </c:pt>
                <c:pt idx="393">
                  <c:v>208.5</c:v>
                </c:pt>
                <c:pt idx="394">
                  <c:v>368.75</c:v>
                </c:pt>
                <c:pt idx="395">
                  <c:v>225.875</c:v>
                </c:pt>
                <c:pt idx="396">
                  <c:v>246.75</c:v>
                </c:pt>
                <c:pt idx="397">
                  <c:v>313.25</c:v>
                </c:pt>
                <c:pt idx="398">
                  <c:v>423.75</c:v>
                </c:pt>
                <c:pt idx="399">
                  <c:v>423.375</c:v>
                </c:pt>
                <c:pt idx="400">
                  <c:v>53.875</c:v>
                </c:pt>
                <c:pt idx="401">
                  <c:v>356.875</c:v>
                </c:pt>
                <c:pt idx="402">
                  <c:v>244.0</c:v>
                </c:pt>
                <c:pt idx="403">
                  <c:v>209.875</c:v>
                </c:pt>
                <c:pt idx="404">
                  <c:v>206.625</c:v>
                </c:pt>
                <c:pt idx="405">
                  <c:v>336.5</c:v>
                </c:pt>
                <c:pt idx="406">
                  <c:v>362.25</c:v>
                </c:pt>
                <c:pt idx="407">
                  <c:v>158.375</c:v>
                </c:pt>
                <c:pt idx="408">
                  <c:v>99.0</c:v>
                </c:pt>
                <c:pt idx="409">
                  <c:v>301.75</c:v>
                </c:pt>
                <c:pt idx="410">
                  <c:v>262.375</c:v>
                </c:pt>
                <c:pt idx="411">
                  <c:v>210.125</c:v>
                </c:pt>
                <c:pt idx="412">
                  <c:v>160.625</c:v>
                </c:pt>
                <c:pt idx="413">
                  <c:v>70.875</c:v>
                </c:pt>
                <c:pt idx="414">
                  <c:v>89.875</c:v>
                </c:pt>
                <c:pt idx="415">
                  <c:v>214.875</c:v>
                </c:pt>
                <c:pt idx="416">
                  <c:v>245.5</c:v>
                </c:pt>
                <c:pt idx="417">
                  <c:v>241.0</c:v>
                </c:pt>
                <c:pt idx="418">
                  <c:v>221.0</c:v>
                </c:pt>
                <c:pt idx="419">
                  <c:v>229.5</c:v>
                </c:pt>
                <c:pt idx="420">
                  <c:v>506.875</c:v>
                </c:pt>
                <c:pt idx="421">
                  <c:v>670.75</c:v>
                </c:pt>
                <c:pt idx="422">
                  <c:v>76.0</c:v>
                </c:pt>
                <c:pt idx="423">
                  <c:v>1278.18</c:v>
                </c:pt>
                <c:pt idx="424">
                  <c:v>419.7200000000001</c:v>
                </c:pt>
                <c:pt idx="425">
                  <c:v>236.5</c:v>
                </c:pt>
                <c:pt idx="426">
                  <c:v>251.5</c:v>
                </c:pt>
                <c:pt idx="427">
                  <c:v>295.0</c:v>
                </c:pt>
                <c:pt idx="428">
                  <c:v>455.4</c:v>
                </c:pt>
                <c:pt idx="429">
                  <c:v>336.6</c:v>
                </c:pt>
                <c:pt idx="430">
                  <c:v>0.0</c:v>
                </c:pt>
                <c:pt idx="431">
                  <c:v>401.0</c:v>
                </c:pt>
                <c:pt idx="432">
                  <c:v>181.0</c:v>
                </c:pt>
                <c:pt idx="433">
                  <c:v>201.0</c:v>
                </c:pt>
                <c:pt idx="434">
                  <c:v>168.0</c:v>
                </c:pt>
                <c:pt idx="435">
                  <c:v>148.0</c:v>
                </c:pt>
                <c:pt idx="436">
                  <c:v>92.0</c:v>
                </c:pt>
                <c:pt idx="437">
                  <c:v>58.0</c:v>
                </c:pt>
                <c:pt idx="438">
                  <c:v>154.0</c:v>
                </c:pt>
                <c:pt idx="439">
                  <c:v>300.0</c:v>
                </c:pt>
                <c:pt idx="440">
                  <c:v>374.0</c:v>
                </c:pt>
                <c:pt idx="441">
                  <c:v>230.0</c:v>
                </c:pt>
                <c:pt idx="442">
                  <c:v>-1000.0</c:v>
                </c:pt>
                <c:pt idx="443">
                  <c:v>0.0</c:v>
                </c:pt>
                <c:pt idx="444">
                  <c:v>159.2740740740741</c:v>
                </c:pt>
                <c:pt idx="445">
                  <c:v>296.1555555555556</c:v>
                </c:pt>
                <c:pt idx="446">
                  <c:v>171.7481481481481</c:v>
                </c:pt>
                <c:pt idx="447">
                  <c:v>167.2888888888889</c:v>
                </c:pt>
                <c:pt idx="448">
                  <c:v>213.2296296296296</c:v>
                </c:pt>
                <c:pt idx="449">
                  <c:v>240.8222222222222</c:v>
                </c:pt>
                <c:pt idx="450">
                  <c:v>276.3185185185185</c:v>
                </c:pt>
                <c:pt idx="451">
                  <c:v>252.0074074074074</c:v>
                </c:pt>
                <c:pt idx="452">
                  <c:v>238.6814814814815</c:v>
                </c:pt>
                <c:pt idx="453">
                  <c:v>206.8888888888889</c:v>
                </c:pt>
                <c:pt idx="454">
                  <c:v>253.4814814814815</c:v>
                </c:pt>
                <c:pt idx="455">
                  <c:v>273.3333333333333</c:v>
                </c:pt>
                <c:pt idx="456">
                  <c:v>293.9703703703703</c:v>
                </c:pt>
                <c:pt idx="457">
                  <c:v>260.3703703703704</c:v>
                </c:pt>
                <c:pt idx="458">
                  <c:v>324.888888888889</c:v>
                </c:pt>
                <c:pt idx="459">
                  <c:v>327.4296296296296</c:v>
                </c:pt>
                <c:pt idx="460">
                  <c:v>352.0</c:v>
                </c:pt>
                <c:pt idx="469">
                  <c:v>320.0</c:v>
                </c:pt>
                <c:pt idx="470">
                  <c:v>320.0</c:v>
                </c:pt>
                <c:pt idx="471">
                  <c:v>270.1703703703704</c:v>
                </c:pt>
                <c:pt idx="472">
                  <c:v>261.837037037037</c:v>
                </c:pt>
                <c:pt idx="473">
                  <c:v>276.3111111111111</c:v>
                </c:pt>
                <c:pt idx="474">
                  <c:v>256.0</c:v>
                </c:pt>
                <c:pt idx="475">
                  <c:v>458.4</c:v>
                </c:pt>
                <c:pt idx="476">
                  <c:v>483.5703703703704</c:v>
                </c:pt>
                <c:pt idx="487">
                  <c:v>352.2666666666666</c:v>
                </c:pt>
                <c:pt idx="488">
                  <c:v>352.2666666666666</c:v>
                </c:pt>
                <c:pt idx="489">
                  <c:v>320.2444444444445</c:v>
                </c:pt>
                <c:pt idx="490">
                  <c:v>384.2962962962963</c:v>
                </c:pt>
                <c:pt idx="491">
                  <c:v>384.2962962962963</c:v>
                </c:pt>
                <c:pt idx="492">
                  <c:v>384.2962962962963</c:v>
                </c:pt>
                <c:pt idx="493">
                  <c:v>384.2962962962963</c:v>
                </c:pt>
                <c:pt idx="494">
                  <c:v>384.2962962962963</c:v>
                </c:pt>
                <c:pt idx="495">
                  <c:v>352.2666666666666</c:v>
                </c:pt>
                <c:pt idx="496">
                  <c:v>384.2962962962963</c:v>
                </c:pt>
                <c:pt idx="497">
                  <c:v>384.2962962962963</c:v>
                </c:pt>
                <c:pt idx="498">
                  <c:v>368.5259259259259</c:v>
                </c:pt>
                <c:pt idx="499">
                  <c:v>23.28148148148148</c:v>
                </c:pt>
                <c:pt idx="500">
                  <c:v>30.44444444444444</c:v>
                </c:pt>
                <c:pt idx="501">
                  <c:v>52.2888888888889</c:v>
                </c:pt>
                <c:pt idx="503">
                  <c:v>0.0</c:v>
                </c:pt>
                <c:pt idx="504">
                  <c:v>0.0</c:v>
                </c:pt>
                <c:pt idx="505">
                  <c:v>0.0</c:v>
                </c:pt>
                <c:pt idx="514">
                  <c:v>0.0</c:v>
                </c:pt>
                <c:pt idx="515">
                  <c:v>0.0</c:v>
                </c:pt>
                <c:pt idx="516">
                  <c:v>0.0</c:v>
                </c:pt>
                <c:pt idx="517">
                  <c:v>0.0</c:v>
                </c:pt>
                <c:pt idx="518">
                  <c:v>24.0</c:v>
                </c:pt>
                <c:pt idx="519">
                  <c:v>300.0</c:v>
                </c:pt>
                <c:pt idx="520">
                  <c:v>300.0</c:v>
                </c:pt>
                <c:pt idx="521">
                  <c:v>300.0</c:v>
                </c:pt>
                <c:pt idx="522">
                  <c:v>300.0</c:v>
                </c:pt>
                <c:pt idx="523">
                  <c:v>300.0</c:v>
                </c:pt>
                <c:pt idx="524">
                  <c:v>300.0</c:v>
                </c:pt>
                <c:pt idx="525">
                  <c:v>320.0</c:v>
                </c:pt>
                <c:pt idx="526">
                  <c:v>320.0</c:v>
                </c:pt>
                <c:pt idx="527">
                  <c:v>320.0</c:v>
                </c:pt>
                <c:pt idx="528">
                  <c:v>320.0</c:v>
                </c:pt>
                <c:pt idx="529">
                  <c:v>320.0</c:v>
                </c:pt>
                <c:pt idx="530">
                  <c:v>320.0</c:v>
                </c:pt>
                <c:pt idx="531">
                  <c:v>320.0</c:v>
                </c:pt>
                <c:pt idx="532">
                  <c:v>320.0</c:v>
                </c:pt>
                <c:pt idx="533">
                  <c:v>320.0</c:v>
                </c:pt>
                <c:pt idx="534">
                  <c:v>280.0</c:v>
                </c:pt>
                <c:pt idx="535">
                  <c:v>280.0</c:v>
                </c:pt>
                <c:pt idx="536">
                  <c:v>280.0</c:v>
                </c:pt>
                <c:pt idx="537">
                  <c:v>280.0</c:v>
                </c:pt>
                <c:pt idx="538">
                  <c:v>330.0</c:v>
                </c:pt>
                <c:pt idx="539">
                  <c:v>330.0</c:v>
                </c:pt>
                <c:pt idx="540">
                  <c:v>0.0</c:v>
                </c:pt>
                <c:pt idx="541">
                  <c:v>330.0</c:v>
                </c:pt>
                <c:pt idx="542">
                  <c:v>330.0</c:v>
                </c:pt>
                <c:pt idx="543">
                  <c:v>0.0</c:v>
                </c:pt>
                <c:pt idx="544">
                  <c:v>324.0</c:v>
                </c:pt>
                <c:pt idx="545">
                  <c:v>313.2</c:v>
                </c:pt>
                <c:pt idx="546">
                  <c:v>330.0</c:v>
                </c:pt>
                <c:pt idx="547">
                  <c:v>330.0</c:v>
                </c:pt>
                <c:pt idx="548">
                  <c:v>330.0</c:v>
                </c:pt>
                <c:pt idx="549">
                  <c:v>370.08</c:v>
                </c:pt>
                <c:pt idx="550">
                  <c:v>410.4</c:v>
                </c:pt>
                <c:pt idx="551">
                  <c:v>450.72</c:v>
                </c:pt>
                <c:pt idx="552">
                  <c:v>491.04</c:v>
                </c:pt>
                <c:pt idx="553">
                  <c:v>531.36</c:v>
                </c:pt>
                <c:pt idx="554">
                  <c:v>612.0</c:v>
                </c:pt>
                <c:pt idx="555">
                  <c:v>1200.0</c:v>
                </c:pt>
                <c:pt idx="556">
                  <c:v>960.0</c:v>
                </c:pt>
                <c:pt idx="557">
                  <c:v>2903.4375</c:v>
                </c:pt>
                <c:pt idx="558">
                  <c:v>3056.25</c:v>
                </c:pt>
                <c:pt idx="559">
                  <c:v>3209.0625</c:v>
                </c:pt>
                <c:pt idx="560">
                  <c:v>3209.0625</c:v>
                </c:pt>
                <c:pt idx="561">
                  <c:v>3270.1875</c:v>
                </c:pt>
                <c:pt idx="562">
                  <c:v>3270.1875</c:v>
                </c:pt>
                <c:pt idx="563">
                  <c:v>3117.375</c:v>
                </c:pt>
                <c:pt idx="564">
                  <c:v>6278.76</c:v>
                </c:pt>
                <c:pt idx="565">
                  <c:v>3117.375</c:v>
                </c:pt>
                <c:pt idx="566">
                  <c:v>2398.545</c:v>
                </c:pt>
                <c:pt idx="567">
                  <c:v>2513.46</c:v>
                </c:pt>
                <c:pt idx="568">
                  <c:v>2513.46</c:v>
                </c:pt>
                <c:pt idx="569">
                  <c:v>1658.8347</c:v>
                </c:pt>
                <c:pt idx="570">
                  <c:v>0.0</c:v>
                </c:pt>
                <c:pt idx="571">
                  <c:v>1305.01875</c:v>
                </c:pt>
                <c:pt idx="572">
                  <c:v>1375.3125</c:v>
                </c:pt>
                <c:pt idx="573">
                  <c:v>1378.36875</c:v>
                </c:pt>
                <c:pt idx="574">
                  <c:v>2101.4775</c:v>
                </c:pt>
              </c:numCache>
            </c:numRef>
          </c:val>
        </c:ser>
        <c:marker val="1"/>
        <c:axId val="307140184"/>
        <c:axId val="307143480"/>
      </c:lineChart>
      <c:catAx>
        <c:axId val="307140184"/>
        <c:scaling>
          <c:orientation val="minMax"/>
        </c:scaling>
        <c:axPos val="b"/>
        <c:numFmt formatCode="General" sourceLinked="1"/>
        <c:tickLblPos val="nextTo"/>
        <c:txPr>
          <a:bodyPr/>
          <a:lstStyle/>
          <a:p>
            <a:pPr>
              <a:defRPr lang="fr-FR"/>
            </a:pPr>
            <a:endParaRPr lang="en-US"/>
          </a:p>
        </c:txPr>
        <c:crossAx val="307143480"/>
        <c:crosses val="autoZero"/>
        <c:auto val="1"/>
        <c:lblAlgn val="ctr"/>
        <c:lblOffset val="100"/>
      </c:catAx>
      <c:valAx>
        <c:axId val="307143480"/>
        <c:scaling>
          <c:orientation val="minMax"/>
          <c:max val="7000.0"/>
        </c:scaling>
        <c:axPos val="l"/>
        <c:majorGridlines/>
        <c:numFmt formatCode="0" sourceLinked="1"/>
        <c:tickLblPos val="nextTo"/>
        <c:txPr>
          <a:bodyPr/>
          <a:lstStyle/>
          <a:p>
            <a:pPr>
              <a:defRPr lang="fr-FR"/>
            </a:pPr>
            <a:endParaRPr lang="en-US"/>
          </a:p>
        </c:txPr>
        <c:crossAx val="307140184"/>
        <c:crosses val="autoZero"/>
        <c:crossBetween val="between"/>
      </c:valAx>
    </c:plotArea>
    <c:legend>
      <c:legendPos val="r"/>
      <c:layout>
        <c:manualLayout>
          <c:xMode val="edge"/>
          <c:yMode val="edge"/>
          <c:x val="0.0974769230769231"/>
          <c:y val="0.158193928589115"/>
          <c:w val="0.266625641025641"/>
          <c:h val="0.0379096716684"/>
        </c:manualLayout>
      </c:layout>
      <c:spPr>
        <a:solidFill>
          <a:schemeClr val="lt1"/>
        </a:solidFill>
        <a:ln w="25400" cap="flat" cmpd="sng" algn="ctr">
          <a:solidFill>
            <a:schemeClr val="dk1"/>
          </a:solidFill>
          <a:prstDash val="solid"/>
        </a:ln>
        <a:effectLst/>
      </c:spPr>
      <c:txPr>
        <a:bodyPr/>
        <a:lstStyle/>
        <a:p>
          <a:pPr>
            <a:defRPr lang="fr-FR">
              <a:solidFill>
                <a:schemeClr val="dk1"/>
              </a:solidFill>
              <a:latin typeface="+mn-lt"/>
              <a:ea typeface="+mn-ea"/>
              <a:cs typeface="+mn-cs"/>
            </a:defRPr>
          </a:pPr>
          <a:endParaRPr lang="en-US"/>
        </a:p>
      </c:txPr>
    </c:legend>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sheetPr/>
  <sheetViews>
    <sheetView zoomScale="8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82"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8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8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8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289815" cy="6056019"/>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572500" cy="58420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0.32159</cdr:x>
      <cdr:y>0.19102</cdr:y>
    </cdr:from>
    <cdr:to>
      <cdr:x>0.32159</cdr:x>
      <cdr:y>0.90184</cdr:y>
    </cdr:to>
    <cdr:cxnSp macro="">
      <cdr:nvCxnSpPr>
        <cdr:cNvPr id="3" name="Connecteur droit 2"/>
        <cdr:cNvCxnSpPr/>
      </cdr:nvCxnSpPr>
      <cdr:spPr>
        <a:xfrm xmlns:a="http://schemas.openxmlformats.org/drawingml/2006/main">
          <a:off x="2986566" y="1155334"/>
          <a:ext cx="0" cy="4299306"/>
        </a:xfrm>
        <a:prstGeom xmlns:a="http://schemas.openxmlformats.org/drawingml/2006/main" prst="line">
          <a:avLst/>
        </a:prstGeom>
        <a:ln xmlns:a="http://schemas.openxmlformats.org/drawingml/2006/main" w="1905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absoluteAnchor>
    <xdr:pos x="0" y="0"/>
    <xdr:ext cx="8576420" cy="583259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1583" cy="604308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2683" cy="6051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76420" cy="583259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76420" cy="583259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72500" cy="582083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72500" cy="58420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76420" cy="583259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H592"/>
  <sheetViews>
    <sheetView tabSelected="1" workbookViewId="0">
      <pane xSplit="1" ySplit="2" topLeftCell="H3" activePane="bottomRight" state="frozen"/>
      <selection pane="topRight" activeCell="B1" sqref="B1"/>
      <selection pane="bottomLeft" activeCell="A3" sqref="A3"/>
      <selection pane="bottomRight" activeCell="X12" sqref="X12"/>
    </sheetView>
  </sheetViews>
  <sheetFormatPr baseColWidth="10" defaultColWidth="11.5" defaultRowHeight="14"/>
  <cols>
    <col min="1" max="1" width="11.33203125" customWidth="1"/>
    <col min="6" max="8" width="9.83203125" customWidth="1"/>
    <col min="10" max="10" width="6.6640625" style="15" customWidth="1"/>
    <col min="11" max="11" width="6.83203125" style="15" customWidth="1"/>
    <col min="12" max="13" width="7" style="15" customWidth="1"/>
    <col min="14" max="14" width="8.5" style="37" customWidth="1"/>
    <col min="15" max="15" width="9.6640625" style="37" customWidth="1"/>
    <col min="16" max="17" width="7.5" customWidth="1"/>
    <col min="18" max="18" width="8.5" style="26" customWidth="1"/>
    <col min="19" max="19" width="7.5" style="26" customWidth="1"/>
    <col min="20" max="21" width="11.5" style="20"/>
    <col min="22" max="23" width="11.5" style="37"/>
    <col min="24" max="26" width="11.5" style="130"/>
    <col min="27" max="27" width="11.5" style="131"/>
  </cols>
  <sheetData>
    <row r="1" spans="1:34">
      <c r="B1" s="137" t="s">
        <v>111</v>
      </c>
      <c r="C1" s="137"/>
      <c r="D1" s="137"/>
      <c r="E1" s="137"/>
      <c r="F1" t="s">
        <v>11</v>
      </c>
      <c r="G1" t="s">
        <v>119</v>
      </c>
      <c r="H1" t="s">
        <v>90</v>
      </c>
      <c r="I1" s="17" t="s">
        <v>116</v>
      </c>
      <c r="J1" s="136" t="s">
        <v>105</v>
      </c>
      <c r="K1" s="136"/>
      <c r="L1" s="136"/>
      <c r="M1" s="136"/>
      <c r="N1" s="136"/>
      <c r="O1" s="136"/>
      <c r="P1" s="142" t="s">
        <v>109</v>
      </c>
      <c r="Q1" s="142"/>
      <c r="R1" s="142"/>
      <c r="S1" s="142"/>
      <c r="T1" s="139" t="s">
        <v>97</v>
      </c>
      <c r="U1" s="139"/>
      <c r="V1" s="139"/>
      <c r="W1" s="139"/>
      <c r="X1" s="140" t="s">
        <v>68</v>
      </c>
      <c r="Y1" s="141"/>
      <c r="Z1" s="141"/>
      <c r="AA1" s="141"/>
      <c r="AC1" t="s">
        <v>122</v>
      </c>
      <c r="AE1" s="138" t="s">
        <v>126</v>
      </c>
      <c r="AF1" s="138"/>
      <c r="AG1" s="138" t="s">
        <v>125</v>
      </c>
      <c r="AH1" s="138"/>
    </row>
    <row r="2" spans="1:34" s="89" customFormat="1" ht="112">
      <c r="B2" s="90" t="s">
        <v>113</v>
      </c>
      <c r="C2" s="90" t="s">
        <v>104</v>
      </c>
      <c r="D2" s="90" t="s">
        <v>121</v>
      </c>
      <c r="E2" s="90" t="s">
        <v>112</v>
      </c>
      <c r="F2" s="91" t="s">
        <v>12</v>
      </c>
      <c r="G2" s="91" t="s">
        <v>120</v>
      </c>
      <c r="H2" s="91"/>
      <c r="I2" s="90"/>
      <c r="J2" s="92" t="s">
        <v>106</v>
      </c>
      <c r="K2" s="92" t="s">
        <v>13</v>
      </c>
      <c r="L2" s="92" t="s">
        <v>107</v>
      </c>
      <c r="M2" s="92" t="s">
        <v>108</v>
      </c>
      <c r="N2" s="93" t="s">
        <v>110</v>
      </c>
      <c r="O2" s="93" t="s">
        <v>117</v>
      </c>
      <c r="P2" s="91" t="s">
        <v>13</v>
      </c>
      <c r="Q2" s="91" t="s">
        <v>108</v>
      </c>
      <c r="R2" s="94" t="s">
        <v>110</v>
      </c>
      <c r="S2" s="94" t="s">
        <v>117</v>
      </c>
      <c r="T2" s="95" t="s">
        <v>13</v>
      </c>
      <c r="U2" s="95" t="s">
        <v>108</v>
      </c>
      <c r="V2" s="93" t="s">
        <v>110</v>
      </c>
      <c r="W2" s="93" t="s">
        <v>117</v>
      </c>
      <c r="X2" s="128" t="s">
        <v>13</v>
      </c>
      <c r="Y2" s="128" t="s">
        <v>108</v>
      </c>
      <c r="Z2" s="128" t="s">
        <v>110</v>
      </c>
      <c r="AA2" s="129" t="s">
        <v>117</v>
      </c>
      <c r="AC2" s="89" t="s">
        <v>123</v>
      </c>
      <c r="AE2" s="91" t="s">
        <v>61</v>
      </c>
      <c r="AF2" s="91" t="s">
        <v>124</v>
      </c>
      <c r="AG2" s="91" t="s">
        <v>61</v>
      </c>
      <c r="AH2" s="91" t="s">
        <v>124</v>
      </c>
    </row>
    <row r="3" spans="1:34">
      <c r="B3" s="1"/>
      <c r="C3" s="1"/>
      <c r="D3" s="1"/>
      <c r="E3" s="1"/>
      <c r="I3" s="1"/>
    </row>
    <row r="4" spans="1:34">
      <c r="A4">
        <v>1372</v>
      </c>
      <c r="B4" s="21">
        <f>IF(E4="","",E4)</f>
        <v>1</v>
      </c>
      <c r="C4" s="21">
        <f t="shared" ref="C4:C67" si="0">IF(B4="",C3,B4)</f>
        <v>1</v>
      </c>
      <c r="D4" s="21">
        <f>G4</f>
        <v>2.4968789013732836E-2</v>
      </c>
      <c r="E4" s="1">
        <v>1</v>
      </c>
      <c r="F4">
        <v>40.049999999999997</v>
      </c>
      <c r="G4">
        <f>1/F4</f>
        <v>2.4968789013732836E-2</v>
      </c>
      <c r="I4" s="1"/>
      <c r="K4" s="20"/>
      <c r="L4" s="37"/>
      <c r="M4" s="20"/>
      <c r="N4" s="42"/>
      <c r="O4" s="37" t="str">
        <f t="shared" ref="O4:O64" si="1">IF(N4="","",N4*F4)</f>
        <v/>
      </c>
      <c r="P4" s="9"/>
      <c r="Q4" s="9"/>
      <c r="S4" s="26" t="str">
        <f t="shared" ref="S4:S67" si="2">IF(R4="","",R4*F4)</f>
        <v/>
      </c>
      <c r="W4" s="37" t="str">
        <f t="shared" ref="W4:W35" si="3">IF(V4="","",V4*F4)</f>
        <v/>
      </c>
      <c r="X4" s="130">
        <f t="shared" ref="X4:X26" si="4">IF(Z4="","",Z4/E4)</f>
        <v>166.41</v>
      </c>
      <c r="Y4" s="130">
        <f>IF(X4="",#N/A,X4*93.2609/100*75/1000)</f>
        <v>11.639659776750003</v>
      </c>
      <c r="Z4" s="132">
        <v>166.41</v>
      </c>
      <c r="AA4" s="131">
        <f t="shared" ref="AA4:AA38" si="5">IF(Z4="","",Z4*F4)</f>
        <v>6664.7204999999994</v>
      </c>
      <c r="AC4" s="86" t="str">
        <f>IF(M4="","",M4*80)</f>
        <v/>
      </c>
      <c r="AE4" s="86">
        <f>IF(Z4="","",Z4*F4)</f>
        <v>6664.7204999999994</v>
      </c>
      <c r="AG4" s="86" t="e">
        <f>IF(W4="",#N/A,W4)</f>
        <v>#N/A</v>
      </c>
    </row>
    <row r="5" spans="1:34">
      <c r="A5">
        <v>1373</v>
      </c>
      <c r="B5" s="21" t="str">
        <f t="shared" ref="B5:B68" si="6">IF(E5="","",E5)</f>
        <v/>
      </c>
      <c r="C5" s="21">
        <f t="shared" si="0"/>
        <v>1</v>
      </c>
      <c r="D5" s="21">
        <f>C5*D4/C4</f>
        <v>2.4968789013732836E-2</v>
      </c>
      <c r="E5" s="1"/>
      <c r="F5">
        <v>40.049999999999997</v>
      </c>
      <c r="G5">
        <f t="shared" ref="G5:G68" si="7">1/F5</f>
        <v>2.4968789013732836E-2</v>
      </c>
      <c r="I5" s="1"/>
      <c r="K5" s="20"/>
      <c r="L5" s="37"/>
      <c r="M5" s="20"/>
      <c r="N5" s="42"/>
      <c r="O5" s="37" t="str">
        <f t="shared" si="1"/>
        <v/>
      </c>
      <c r="P5" s="9"/>
      <c r="Q5" s="9"/>
      <c r="S5" s="26" t="str">
        <f t="shared" si="2"/>
        <v/>
      </c>
      <c r="W5" s="37" t="str">
        <f t="shared" si="3"/>
        <v/>
      </c>
      <c r="X5"/>
      <c r="Y5"/>
      <c r="Z5"/>
      <c r="AA5" s="131" t="str">
        <f t="shared" si="5"/>
        <v/>
      </c>
      <c r="AC5" s="86" t="str">
        <f t="shared" ref="AC5" si="8">IF(M5="","",M5*80)</f>
        <v/>
      </c>
      <c r="AE5" s="86" t="str">
        <f>IF(Z5="","",Z5*F5)</f>
        <v/>
      </c>
      <c r="AG5" s="86" t="e">
        <f t="shared" ref="AG5:AG68" si="9">IF(W5="",#N/A,W5)</f>
        <v>#N/A</v>
      </c>
    </row>
    <row r="6" spans="1:34">
      <c r="A6">
        <v>1374</v>
      </c>
      <c r="B6" s="21" t="str">
        <f t="shared" si="6"/>
        <v/>
      </c>
      <c r="C6" s="21">
        <f t="shared" si="0"/>
        <v>1</v>
      </c>
      <c r="D6" s="21">
        <f t="shared" ref="D6:D69" si="10">C6*D5/C5</f>
        <v>2.4968789013732836E-2</v>
      </c>
      <c r="E6" s="1"/>
      <c r="F6">
        <v>40.049999999999997</v>
      </c>
      <c r="G6">
        <f t="shared" si="7"/>
        <v>2.4968789013732836E-2</v>
      </c>
      <c r="I6" s="1"/>
      <c r="K6" s="20"/>
      <c r="L6" s="37"/>
      <c r="M6" s="20"/>
      <c r="N6" s="42"/>
      <c r="O6" s="37" t="str">
        <f t="shared" si="1"/>
        <v/>
      </c>
      <c r="P6" s="9"/>
      <c r="Q6" s="9"/>
      <c r="S6" s="26" t="str">
        <f t="shared" si="2"/>
        <v/>
      </c>
      <c r="W6" s="37" t="str">
        <f t="shared" si="3"/>
        <v/>
      </c>
      <c r="X6" s="130" t="str">
        <f t="shared" si="4"/>
        <v/>
      </c>
      <c r="Y6" s="130" t="str">
        <f t="shared" ref="Y6:Y69" si="11">IF(X6="","",X6*93.2609/100*75/1000)</f>
        <v/>
      </c>
      <c r="Z6" s="132"/>
      <c r="AA6" s="131" t="str">
        <f t="shared" si="5"/>
        <v/>
      </c>
      <c r="AC6" s="86" t="str">
        <f>IF(M6="","",M6*88)</f>
        <v/>
      </c>
      <c r="AE6" s="86" t="str">
        <f t="shared" ref="AE6:AE69" si="12">IF(Z6="","",Z6*F6)</f>
        <v/>
      </c>
      <c r="AG6" s="86" t="e">
        <f t="shared" si="9"/>
        <v>#N/A</v>
      </c>
    </row>
    <row r="7" spans="1:34">
      <c r="A7">
        <v>1375</v>
      </c>
      <c r="B7" s="21">
        <f t="shared" si="6"/>
        <v>8</v>
      </c>
      <c r="C7" s="21">
        <f t="shared" si="0"/>
        <v>8</v>
      </c>
      <c r="D7" s="21">
        <f t="shared" si="10"/>
        <v>0.19975031210986269</v>
      </c>
      <c r="E7" s="1">
        <v>8</v>
      </c>
      <c r="F7">
        <v>40.049999999999997</v>
      </c>
      <c r="G7">
        <f t="shared" si="7"/>
        <v>2.4968789013732836E-2</v>
      </c>
      <c r="I7" s="1"/>
      <c r="K7" s="20"/>
      <c r="L7" s="37"/>
      <c r="M7" s="20"/>
      <c r="N7" s="42"/>
      <c r="O7" s="37" t="str">
        <f t="shared" si="1"/>
        <v/>
      </c>
      <c r="P7" s="9"/>
      <c r="Q7" s="9"/>
      <c r="S7" s="26" t="str">
        <f t="shared" si="2"/>
        <v/>
      </c>
      <c r="W7" s="37" t="str">
        <f t="shared" si="3"/>
        <v/>
      </c>
      <c r="X7" s="130">
        <f t="shared" si="4"/>
        <v>11.8125</v>
      </c>
      <c r="Y7" s="130">
        <f t="shared" si="11"/>
        <v>0.82623328593750012</v>
      </c>
      <c r="Z7" s="132">
        <v>94.5</v>
      </c>
      <c r="AA7" s="131">
        <f t="shared" si="5"/>
        <v>3784.7249999999999</v>
      </c>
      <c r="AC7" s="86" t="str">
        <f t="shared" ref="AC7:AC16" si="13">IF(M7="","",M7*88)</f>
        <v/>
      </c>
      <c r="AE7" s="86">
        <f t="shared" si="12"/>
        <v>3784.7249999999999</v>
      </c>
      <c r="AG7" s="86" t="e">
        <f t="shared" si="9"/>
        <v>#N/A</v>
      </c>
    </row>
    <row r="8" spans="1:34">
      <c r="A8">
        <v>1376</v>
      </c>
      <c r="B8" s="21">
        <f t="shared" si="6"/>
        <v>2.25</v>
      </c>
      <c r="C8" s="21">
        <f t="shared" si="0"/>
        <v>2.25</v>
      </c>
      <c r="D8" s="21">
        <f t="shared" si="10"/>
        <v>5.6179775280898882E-2</v>
      </c>
      <c r="E8" s="1">
        <v>2.25</v>
      </c>
      <c r="F8">
        <v>40.049999999999997</v>
      </c>
      <c r="G8">
        <f t="shared" si="7"/>
        <v>2.4968789013732836E-2</v>
      </c>
      <c r="I8" s="1"/>
      <c r="K8" s="20"/>
      <c r="L8" s="37"/>
      <c r="M8" s="20"/>
      <c r="N8" s="42"/>
      <c r="O8" s="37" t="str">
        <f t="shared" si="1"/>
        <v/>
      </c>
      <c r="P8" s="9"/>
      <c r="Q8" s="9"/>
      <c r="S8" s="26" t="str">
        <f t="shared" si="2"/>
        <v/>
      </c>
      <c r="W8" s="37" t="str">
        <f t="shared" si="3"/>
        <v/>
      </c>
      <c r="X8" s="130" t="str">
        <f t="shared" si="4"/>
        <v/>
      </c>
      <c r="Y8" s="130" t="str">
        <f t="shared" si="11"/>
        <v/>
      </c>
      <c r="Z8" s="132"/>
      <c r="AA8" s="131" t="str">
        <f t="shared" si="5"/>
        <v/>
      </c>
      <c r="AC8" s="86" t="str">
        <f t="shared" si="13"/>
        <v/>
      </c>
      <c r="AE8" s="86" t="str">
        <f t="shared" si="12"/>
        <v/>
      </c>
      <c r="AG8" s="86" t="e">
        <f t="shared" si="9"/>
        <v>#N/A</v>
      </c>
    </row>
    <row r="9" spans="1:34">
      <c r="A9">
        <v>1377</v>
      </c>
      <c r="B9" s="21" t="str">
        <f t="shared" si="6"/>
        <v/>
      </c>
      <c r="C9" s="21">
        <f t="shared" si="0"/>
        <v>2.25</v>
      </c>
      <c r="D9" s="21">
        <f t="shared" si="10"/>
        <v>5.6179775280898875E-2</v>
      </c>
      <c r="E9" s="1"/>
      <c r="F9">
        <v>40.049999999999997</v>
      </c>
      <c r="G9">
        <f t="shared" si="7"/>
        <v>2.4968789013732836E-2</v>
      </c>
      <c r="I9" s="1"/>
      <c r="K9" s="20"/>
      <c r="L9" s="37"/>
      <c r="M9" s="20"/>
      <c r="N9" s="42"/>
      <c r="O9" s="37" t="str">
        <f t="shared" si="1"/>
        <v/>
      </c>
      <c r="P9" s="9"/>
      <c r="Q9" s="9"/>
      <c r="S9" s="26" t="str">
        <f t="shared" si="2"/>
        <v/>
      </c>
      <c r="W9" s="37" t="str">
        <f t="shared" si="3"/>
        <v/>
      </c>
      <c r="X9" s="130" t="str">
        <f t="shared" si="4"/>
        <v/>
      </c>
      <c r="Y9" s="130" t="str">
        <f t="shared" si="11"/>
        <v/>
      </c>
      <c r="Z9" s="132"/>
      <c r="AA9" s="131" t="str">
        <f t="shared" si="5"/>
        <v/>
      </c>
      <c r="AC9" s="86" t="str">
        <f t="shared" si="13"/>
        <v/>
      </c>
      <c r="AE9" s="86" t="str">
        <f t="shared" si="12"/>
        <v/>
      </c>
      <c r="AG9" s="86" t="e">
        <f t="shared" si="9"/>
        <v>#N/A</v>
      </c>
    </row>
    <row r="10" spans="1:34">
      <c r="A10">
        <v>1378</v>
      </c>
      <c r="B10" s="21" t="str">
        <f t="shared" si="6"/>
        <v/>
      </c>
      <c r="C10" s="21">
        <f t="shared" si="0"/>
        <v>2.25</v>
      </c>
      <c r="D10" s="21">
        <f t="shared" si="10"/>
        <v>5.6179775280898875E-2</v>
      </c>
      <c r="E10" s="1"/>
      <c r="F10">
        <v>40.049999999999997</v>
      </c>
      <c r="G10">
        <f t="shared" si="7"/>
        <v>2.4968789013732836E-2</v>
      </c>
      <c r="I10" s="1"/>
      <c r="K10" s="20"/>
      <c r="L10" s="37"/>
      <c r="M10" s="20"/>
      <c r="N10" s="42"/>
      <c r="O10" s="37" t="str">
        <f t="shared" si="1"/>
        <v/>
      </c>
      <c r="P10" s="9"/>
      <c r="Q10" s="9"/>
      <c r="S10" s="26" t="str">
        <f t="shared" si="2"/>
        <v/>
      </c>
      <c r="W10" s="37" t="str">
        <f t="shared" si="3"/>
        <v/>
      </c>
      <c r="X10" s="130" t="str">
        <f t="shared" si="4"/>
        <v/>
      </c>
      <c r="Y10" s="130" t="str">
        <f t="shared" si="11"/>
        <v/>
      </c>
      <c r="Z10" s="132"/>
      <c r="AA10" s="131" t="str">
        <f t="shared" si="5"/>
        <v/>
      </c>
      <c r="AC10" s="86" t="str">
        <f t="shared" si="13"/>
        <v/>
      </c>
      <c r="AE10" s="86" t="str">
        <f t="shared" si="12"/>
        <v/>
      </c>
      <c r="AG10" s="86" t="e">
        <f t="shared" si="9"/>
        <v>#N/A</v>
      </c>
    </row>
    <row r="11" spans="1:34">
      <c r="A11">
        <v>1379</v>
      </c>
      <c r="B11" s="21" t="str">
        <f t="shared" si="6"/>
        <v/>
      </c>
      <c r="C11" s="21">
        <f t="shared" si="0"/>
        <v>2.25</v>
      </c>
      <c r="D11" s="21">
        <f t="shared" si="10"/>
        <v>5.6179775280898875E-2</v>
      </c>
      <c r="E11" s="1"/>
      <c r="F11">
        <v>40.049999999999997</v>
      </c>
      <c r="G11">
        <f t="shared" si="7"/>
        <v>2.4968789013732836E-2</v>
      </c>
      <c r="I11" s="1"/>
      <c r="K11" s="20"/>
      <c r="L11" s="37"/>
      <c r="M11" s="20"/>
      <c r="N11" s="42"/>
      <c r="O11" s="37" t="str">
        <f t="shared" si="1"/>
        <v/>
      </c>
      <c r="P11" s="9"/>
      <c r="Q11" s="9"/>
      <c r="S11" s="26" t="str">
        <f t="shared" si="2"/>
        <v/>
      </c>
      <c r="W11" s="37" t="str">
        <f t="shared" si="3"/>
        <v/>
      </c>
      <c r="X11" s="130" t="str">
        <f t="shared" si="4"/>
        <v/>
      </c>
      <c r="Y11" s="130" t="str">
        <f t="shared" si="11"/>
        <v/>
      </c>
      <c r="Z11" s="132"/>
      <c r="AA11" s="131" t="str">
        <f t="shared" si="5"/>
        <v/>
      </c>
      <c r="AC11" s="86" t="str">
        <f t="shared" si="13"/>
        <v/>
      </c>
      <c r="AE11" s="86" t="str">
        <f t="shared" si="12"/>
        <v/>
      </c>
      <c r="AG11" s="86" t="e">
        <f t="shared" si="9"/>
        <v>#N/A</v>
      </c>
    </row>
    <row r="12" spans="1:34">
      <c r="A12">
        <v>1380</v>
      </c>
      <c r="B12" s="21">
        <f t="shared" si="6"/>
        <v>2.25</v>
      </c>
      <c r="C12" s="21">
        <f t="shared" si="0"/>
        <v>2.25</v>
      </c>
      <c r="D12" s="21">
        <f t="shared" si="10"/>
        <v>5.6179775280898875E-2</v>
      </c>
      <c r="E12" s="1">
        <v>2.25</v>
      </c>
      <c r="F12">
        <v>40.049999999999997</v>
      </c>
      <c r="G12">
        <f t="shared" si="7"/>
        <v>2.4968789013732836E-2</v>
      </c>
      <c r="I12" s="1"/>
      <c r="K12" s="20"/>
      <c r="L12" s="37"/>
      <c r="M12" s="20"/>
      <c r="N12" s="42"/>
      <c r="O12" s="37" t="str">
        <f t="shared" si="1"/>
        <v/>
      </c>
      <c r="P12" s="9"/>
      <c r="Q12" s="9"/>
      <c r="S12" s="26" t="str">
        <f t="shared" si="2"/>
        <v/>
      </c>
      <c r="W12" s="37" t="str">
        <f t="shared" si="3"/>
        <v/>
      </c>
      <c r="X12" s="130">
        <f t="shared" si="4"/>
        <v>27.333333333333332</v>
      </c>
      <c r="Y12" s="130">
        <f t="shared" si="11"/>
        <v>1.9118484500000001</v>
      </c>
      <c r="Z12" s="132">
        <v>61.5</v>
      </c>
      <c r="AA12" s="131">
        <f t="shared" si="5"/>
        <v>2463.0749999999998</v>
      </c>
      <c r="AC12" s="86" t="str">
        <f t="shared" si="13"/>
        <v/>
      </c>
      <c r="AE12" s="86">
        <f t="shared" si="12"/>
        <v>2463.0749999999998</v>
      </c>
      <c r="AG12" s="86" t="e">
        <f t="shared" si="9"/>
        <v>#N/A</v>
      </c>
    </row>
    <row r="13" spans="1:34">
      <c r="A13">
        <v>1381</v>
      </c>
      <c r="B13" s="21" t="str">
        <f t="shared" si="6"/>
        <v/>
      </c>
      <c r="C13" s="21">
        <f t="shared" si="0"/>
        <v>2.25</v>
      </c>
      <c r="D13" s="21">
        <f t="shared" si="10"/>
        <v>5.6179775280898875E-2</v>
      </c>
      <c r="E13" s="1"/>
      <c r="F13">
        <v>40.049999999999997</v>
      </c>
      <c r="G13">
        <f t="shared" si="7"/>
        <v>2.4968789013732836E-2</v>
      </c>
      <c r="I13" s="1"/>
      <c r="K13" s="20"/>
      <c r="L13" s="37"/>
      <c r="M13" s="20"/>
      <c r="N13" s="42"/>
      <c r="O13" s="37" t="str">
        <f t="shared" si="1"/>
        <v/>
      </c>
      <c r="P13" s="9"/>
      <c r="Q13" s="9"/>
      <c r="S13" s="26" t="str">
        <f t="shared" si="2"/>
        <v/>
      </c>
      <c r="W13" s="37" t="str">
        <f t="shared" si="3"/>
        <v/>
      </c>
      <c r="X13" s="130" t="str">
        <f t="shared" si="4"/>
        <v/>
      </c>
      <c r="Y13" s="130" t="str">
        <f t="shared" si="11"/>
        <v/>
      </c>
      <c r="Z13" s="132"/>
      <c r="AA13" s="131" t="str">
        <f t="shared" si="5"/>
        <v/>
      </c>
      <c r="AC13" s="86" t="str">
        <f t="shared" si="13"/>
        <v/>
      </c>
      <c r="AE13" s="86" t="str">
        <f t="shared" si="12"/>
        <v/>
      </c>
      <c r="AG13" s="86" t="e">
        <f t="shared" si="9"/>
        <v>#N/A</v>
      </c>
    </row>
    <row r="14" spans="1:34">
      <c r="A14">
        <v>1382</v>
      </c>
      <c r="B14" s="21">
        <f t="shared" si="6"/>
        <v>0.5</v>
      </c>
      <c r="C14" s="21">
        <f t="shared" si="0"/>
        <v>0.5</v>
      </c>
      <c r="D14" s="21">
        <f t="shared" si="10"/>
        <v>1.2484394506866416E-2</v>
      </c>
      <c r="E14" s="1">
        <v>0.5</v>
      </c>
      <c r="F14">
        <v>40.049999999999997</v>
      </c>
      <c r="G14">
        <f t="shared" si="7"/>
        <v>2.4968789013732836E-2</v>
      </c>
      <c r="I14" s="1"/>
      <c r="K14" s="20"/>
      <c r="L14" s="37"/>
      <c r="M14" s="20"/>
      <c r="N14" s="42"/>
      <c r="O14" s="37" t="str">
        <f t="shared" si="1"/>
        <v/>
      </c>
      <c r="P14" s="9"/>
      <c r="Q14" s="9"/>
      <c r="S14" s="26" t="str">
        <f t="shared" si="2"/>
        <v/>
      </c>
      <c r="W14" s="37" t="str">
        <f t="shared" si="3"/>
        <v/>
      </c>
      <c r="X14" s="130" t="str">
        <f t="shared" si="4"/>
        <v/>
      </c>
      <c r="Y14" s="130" t="str">
        <f t="shared" si="11"/>
        <v/>
      </c>
      <c r="Z14" s="132"/>
      <c r="AA14" s="131" t="str">
        <f t="shared" si="5"/>
        <v/>
      </c>
      <c r="AC14" s="86" t="str">
        <f t="shared" si="13"/>
        <v/>
      </c>
      <c r="AE14" s="86" t="str">
        <f t="shared" si="12"/>
        <v/>
      </c>
      <c r="AF14" s="86">
        <f>AVERAGE(AE4:AE24)</f>
        <v>3366.2565</v>
      </c>
      <c r="AG14" s="86" t="e">
        <f t="shared" si="9"/>
        <v>#N/A</v>
      </c>
      <c r="AH14" s="86"/>
    </row>
    <row r="15" spans="1:34">
      <c r="A15">
        <v>1383</v>
      </c>
      <c r="B15" s="21">
        <f t="shared" si="6"/>
        <v>0.375</v>
      </c>
      <c r="C15" s="21">
        <f t="shared" si="0"/>
        <v>0.375</v>
      </c>
      <c r="D15" s="21">
        <f t="shared" si="10"/>
        <v>9.3632958801498113E-3</v>
      </c>
      <c r="E15" s="1">
        <v>0.375</v>
      </c>
      <c r="F15">
        <v>40.049999999999997</v>
      </c>
      <c r="G15">
        <f t="shared" si="7"/>
        <v>2.4968789013732836E-2</v>
      </c>
      <c r="I15" s="1"/>
      <c r="K15" s="20"/>
      <c r="L15" s="37"/>
      <c r="M15" s="20"/>
      <c r="N15" s="42"/>
      <c r="O15" s="37" t="str">
        <f t="shared" si="1"/>
        <v/>
      </c>
      <c r="P15" s="9"/>
      <c r="Q15" s="9"/>
      <c r="S15" s="26" t="str">
        <f t="shared" si="2"/>
        <v/>
      </c>
      <c r="W15" s="37" t="str">
        <f t="shared" si="3"/>
        <v/>
      </c>
      <c r="X15" s="130" t="str">
        <f t="shared" si="4"/>
        <v/>
      </c>
      <c r="Y15" s="130" t="str">
        <f t="shared" si="11"/>
        <v/>
      </c>
      <c r="Z15" s="132"/>
      <c r="AA15" s="131" t="str">
        <f t="shared" si="5"/>
        <v/>
      </c>
      <c r="AC15" s="86" t="str">
        <f t="shared" si="13"/>
        <v/>
      </c>
      <c r="AE15" s="86" t="str">
        <f t="shared" si="12"/>
        <v/>
      </c>
      <c r="AF15" s="86">
        <f t="shared" ref="AF15:AF78" si="14">AVERAGE(AE5:AE25)</f>
        <v>2816.5125000000003</v>
      </c>
      <c r="AG15" s="86" t="e">
        <f t="shared" si="9"/>
        <v>#N/A</v>
      </c>
      <c r="AH15" s="86"/>
    </row>
    <row r="16" spans="1:34">
      <c r="A16">
        <v>1384</v>
      </c>
      <c r="B16" s="21">
        <f t="shared" si="6"/>
        <v>1</v>
      </c>
      <c r="C16" s="21">
        <f t="shared" si="0"/>
        <v>1</v>
      </c>
      <c r="D16" s="21">
        <f t="shared" si="10"/>
        <v>2.4968789013732829E-2</v>
      </c>
      <c r="E16" s="1">
        <v>1</v>
      </c>
      <c r="F16">
        <v>40.049999999999997</v>
      </c>
      <c r="G16">
        <f t="shared" si="7"/>
        <v>2.4968789013732836E-2</v>
      </c>
      <c r="I16" s="1"/>
      <c r="K16" s="20"/>
      <c r="L16" s="37"/>
      <c r="M16" s="20"/>
      <c r="N16" s="42"/>
      <c r="O16" s="37" t="str">
        <f t="shared" si="1"/>
        <v/>
      </c>
      <c r="P16" s="9"/>
      <c r="Q16" s="9"/>
      <c r="S16" s="26" t="str">
        <f t="shared" si="2"/>
        <v/>
      </c>
      <c r="W16" s="37" t="str">
        <f t="shared" si="3"/>
        <v/>
      </c>
      <c r="X16" s="130" t="str">
        <f t="shared" si="4"/>
        <v/>
      </c>
      <c r="Y16" s="130" t="str">
        <f t="shared" si="11"/>
        <v/>
      </c>
      <c r="Z16" s="132"/>
      <c r="AA16" s="131" t="str">
        <f t="shared" si="5"/>
        <v/>
      </c>
      <c r="AC16" s="86" t="str">
        <f t="shared" si="13"/>
        <v/>
      </c>
      <c r="AE16" s="86" t="str">
        <f t="shared" si="12"/>
        <v/>
      </c>
      <c r="AF16" s="86">
        <f t="shared" si="14"/>
        <v>2816.5125000000003</v>
      </c>
      <c r="AG16" s="86" t="e">
        <f t="shared" si="9"/>
        <v>#N/A</v>
      </c>
      <c r="AH16" s="86"/>
    </row>
    <row r="17" spans="1:34">
      <c r="A17">
        <v>1385</v>
      </c>
      <c r="B17" s="21">
        <f t="shared" si="6"/>
        <v>1</v>
      </c>
      <c r="C17" s="21">
        <f t="shared" si="0"/>
        <v>1</v>
      </c>
      <c r="D17" s="21">
        <f t="shared" si="10"/>
        <v>2.4968789013732829E-2</v>
      </c>
      <c r="E17" s="1">
        <v>1</v>
      </c>
      <c r="F17">
        <v>40.049999999999997</v>
      </c>
      <c r="G17">
        <f t="shared" si="7"/>
        <v>2.4968789013732836E-2</v>
      </c>
      <c r="I17" s="1"/>
      <c r="K17" s="20"/>
      <c r="L17" s="37"/>
      <c r="M17" s="20"/>
      <c r="N17" s="42"/>
      <c r="O17" s="37" t="str">
        <f t="shared" si="1"/>
        <v/>
      </c>
      <c r="P17" s="9"/>
      <c r="Q17" s="9"/>
      <c r="S17" s="26" t="str">
        <f t="shared" si="2"/>
        <v/>
      </c>
      <c r="W17" s="37" t="str">
        <f t="shared" si="3"/>
        <v/>
      </c>
      <c r="X17" s="130">
        <f t="shared" si="4"/>
        <v>87.5</v>
      </c>
      <c r="Y17" s="130">
        <f t="shared" si="11"/>
        <v>6.1202465625000002</v>
      </c>
      <c r="Z17" s="132">
        <v>87.5</v>
      </c>
      <c r="AA17" s="131">
        <f t="shared" si="5"/>
        <v>3504.3749999999995</v>
      </c>
      <c r="AC17" s="86" t="str">
        <f>IF(M17="","",M17*96)</f>
        <v/>
      </c>
      <c r="AE17" s="86">
        <f t="shared" si="12"/>
        <v>3504.3749999999995</v>
      </c>
      <c r="AF17" s="86">
        <f t="shared" si="14"/>
        <v>2631.9857142857145</v>
      </c>
      <c r="AG17" s="86" t="e">
        <f t="shared" si="9"/>
        <v>#N/A</v>
      </c>
      <c r="AH17" s="86"/>
    </row>
    <row r="18" spans="1:34">
      <c r="A18">
        <v>1386</v>
      </c>
      <c r="B18" s="21">
        <f t="shared" si="6"/>
        <v>1</v>
      </c>
      <c r="C18" s="21">
        <f t="shared" si="0"/>
        <v>1</v>
      </c>
      <c r="D18" s="21">
        <f t="shared" si="10"/>
        <v>2.4968789013732829E-2</v>
      </c>
      <c r="E18" s="1">
        <v>1</v>
      </c>
      <c r="F18">
        <v>40.049999999999997</v>
      </c>
      <c r="G18">
        <f t="shared" si="7"/>
        <v>2.4968789013732836E-2</v>
      </c>
      <c r="I18" s="1"/>
      <c r="K18" s="20"/>
      <c r="L18" s="37"/>
      <c r="M18" s="20"/>
      <c r="N18" s="42"/>
      <c r="O18" s="37" t="str">
        <f t="shared" si="1"/>
        <v/>
      </c>
      <c r="P18" s="9"/>
      <c r="Q18" s="9"/>
      <c r="S18" s="26" t="str">
        <f t="shared" si="2"/>
        <v/>
      </c>
      <c r="W18" s="37" t="str">
        <f t="shared" si="3"/>
        <v/>
      </c>
      <c r="X18" s="130" t="str">
        <f t="shared" si="4"/>
        <v/>
      </c>
      <c r="Y18" s="130" t="str">
        <f t="shared" si="11"/>
        <v/>
      </c>
      <c r="Z18" s="132"/>
      <c r="AA18" s="131" t="str">
        <f t="shared" si="5"/>
        <v/>
      </c>
      <c r="AC18" s="86" t="str">
        <f t="shared" ref="AC18:AC81" si="15">IF(M18="","",M18*96)</f>
        <v/>
      </c>
      <c r="AE18" s="86" t="str">
        <f t="shared" si="12"/>
        <v/>
      </c>
      <c r="AF18" s="86">
        <f t="shared" si="14"/>
        <v>2439.8624999999997</v>
      </c>
      <c r="AG18" s="86" t="e">
        <f t="shared" si="9"/>
        <v>#N/A</v>
      </c>
      <c r="AH18" s="86"/>
    </row>
    <row r="19" spans="1:34">
      <c r="A19">
        <v>1387</v>
      </c>
      <c r="B19" s="21">
        <f t="shared" si="6"/>
        <v>1.25</v>
      </c>
      <c r="C19" s="21">
        <f t="shared" si="0"/>
        <v>1.25</v>
      </c>
      <c r="D19" s="21">
        <f t="shared" si="10"/>
        <v>3.1210986267166035E-2</v>
      </c>
      <c r="E19" s="1">
        <v>1.25</v>
      </c>
      <c r="F19">
        <v>40.049999999999997</v>
      </c>
      <c r="G19">
        <f t="shared" si="7"/>
        <v>2.4968789013732836E-2</v>
      </c>
      <c r="I19" s="1"/>
      <c r="K19" s="20"/>
      <c r="L19" s="37"/>
      <c r="M19" s="20"/>
      <c r="N19" s="42"/>
      <c r="O19" s="37" t="str">
        <f t="shared" si="1"/>
        <v/>
      </c>
      <c r="P19" s="9"/>
      <c r="Q19" s="9"/>
      <c r="S19" s="26" t="str">
        <f t="shared" si="2"/>
        <v/>
      </c>
      <c r="W19" s="37" t="str">
        <f t="shared" si="3"/>
        <v/>
      </c>
      <c r="X19" s="130">
        <f t="shared" si="4"/>
        <v>48</v>
      </c>
      <c r="Y19" s="130">
        <f t="shared" si="11"/>
        <v>3.3573924000000002</v>
      </c>
      <c r="Z19" s="132">
        <v>60</v>
      </c>
      <c r="AA19" s="131">
        <f t="shared" si="5"/>
        <v>2403</v>
      </c>
      <c r="AC19" s="86" t="str">
        <f t="shared" si="15"/>
        <v/>
      </c>
      <c r="AE19" s="86">
        <f t="shared" si="12"/>
        <v>2403</v>
      </c>
      <c r="AF19" s="86">
        <f t="shared" si="14"/>
        <v>2439.8624999999997</v>
      </c>
      <c r="AG19" s="86" t="e">
        <f t="shared" si="9"/>
        <v>#N/A</v>
      </c>
      <c r="AH19" s="86"/>
    </row>
    <row r="20" spans="1:34">
      <c r="A20">
        <v>1388</v>
      </c>
      <c r="B20" s="21" t="str">
        <f t="shared" si="6"/>
        <v/>
      </c>
      <c r="C20" s="21">
        <f t="shared" si="0"/>
        <v>1.25</v>
      </c>
      <c r="D20" s="21">
        <f t="shared" si="10"/>
        <v>3.1210986267166035E-2</v>
      </c>
      <c r="E20" s="1"/>
      <c r="F20">
        <v>40.049999999999997</v>
      </c>
      <c r="G20">
        <f t="shared" si="7"/>
        <v>2.4968789013732836E-2</v>
      </c>
      <c r="I20" s="1"/>
      <c r="K20" s="20"/>
      <c r="L20" s="37"/>
      <c r="M20" s="20"/>
      <c r="N20" s="42"/>
      <c r="O20" s="37" t="str">
        <f t="shared" si="1"/>
        <v/>
      </c>
      <c r="P20" s="9"/>
      <c r="Q20" s="9"/>
      <c r="S20" s="26" t="str">
        <f t="shared" si="2"/>
        <v/>
      </c>
      <c r="W20" s="37" t="str">
        <f t="shared" si="3"/>
        <v/>
      </c>
      <c r="X20" s="130" t="str">
        <f t="shared" si="4"/>
        <v/>
      </c>
      <c r="Y20" s="130" t="str">
        <f t="shared" si="11"/>
        <v/>
      </c>
      <c r="Z20" s="132"/>
      <c r="AA20" s="131" t="str">
        <f t="shared" si="5"/>
        <v/>
      </c>
      <c r="AC20" s="86" t="str">
        <f t="shared" si="15"/>
        <v/>
      </c>
      <c r="AE20" s="86" t="str">
        <f t="shared" si="12"/>
        <v/>
      </c>
      <c r="AF20" s="86">
        <f t="shared" si="14"/>
        <v>2333.3464285714285</v>
      </c>
      <c r="AG20" s="86" t="e">
        <f t="shared" si="9"/>
        <v>#N/A</v>
      </c>
      <c r="AH20" s="86"/>
    </row>
    <row r="21" spans="1:34">
      <c r="A21">
        <v>1389</v>
      </c>
      <c r="B21" s="21" t="str">
        <f t="shared" si="6"/>
        <v/>
      </c>
      <c r="C21" s="21">
        <f t="shared" si="0"/>
        <v>1.25</v>
      </c>
      <c r="D21" s="21">
        <f t="shared" si="10"/>
        <v>3.1210986267166035E-2</v>
      </c>
      <c r="E21" s="1"/>
      <c r="F21">
        <v>40.049999999999997</v>
      </c>
      <c r="G21">
        <f t="shared" si="7"/>
        <v>2.4968789013732836E-2</v>
      </c>
      <c r="I21" s="1"/>
      <c r="K21" s="20"/>
      <c r="L21" s="37"/>
      <c r="M21" s="20"/>
      <c r="N21" s="42"/>
      <c r="O21" s="37" t="str">
        <f t="shared" si="1"/>
        <v/>
      </c>
      <c r="P21" s="9"/>
      <c r="Q21" s="9"/>
      <c r="S21" s="26" t="str">
        <f t="shared" si="2"/>
        <v/>
      </c>
      <c r="W21" s="37" t="str">
        <f t="shared" si="3"/>
        <v/>
      </c>
      <c r="X21" s="130" t="str">
        <f t="shared" si="4"/>
        <v/>
      </c>
      <c r="Y21" s="130" t="str">
        <f t="shared" si="11"/>
        <v/>
      </c>
      <c r="Z21" s="132"/>
      <c r="AA21" s="131" t="str">
        <f t="shared" si="5"/>
        <v/>
      </c>
      <c r="AC21" s="86" t="str">
        <f t="shared" si="15"/>
        <v/>
      </c>
      <c r="AE21" s="86" t="str">
        <f t="shared" si="12"/>
        <v/>
      </c>
      <c r="AF21" s="86">
        <f t="shared" si="14"/>
        <v>2198.3962499999998</v>
      </c>
      <c r="AG21" s="86" t="e">
        <f t="shared" si="9"/>
        <v>#N/A</v>
      </c>
      <c r="AH21" s="86"/>
    </row>
    <row r="22" spans="1:34">
      <c r="A22">
        <v>1390</v>
      </c>
      <c r="B22" s="21">
        <f t="shared" si="6"/>
        <v>1.25</v>
      </c>
      <c r="C22" s="21">
        <f t="shared" si="0"/>
        <v>1.25</v>
      </c>
      <c r="D22" s="21">
        <f t="shared" si="10"/>
        <v>3.1210986267166035E-2</v>
      </c>
      <c r="E22" s="1">
        <v>1.25</v>
      </c>
      <c r="F22">
        <v>33.884999999999998</v>
      </c>
      <c r="G22">
        <f t="shared" si="7"/>
        <v>2.9511583296443857E-2</v>
      </c>
      <c r="I22" s="1"/>
      <c r="K22" s="20"/>
      <c r="L22" s="37"/>
      <c r="M22" s="20"/>
      <c r="N22" s="42"/>
      <c r="O22" s="37" t="str">
        <f t="shared" si="1"/>
        <v/>
      </c>
      <c r="P22" s="9"/>
      <c r="Q22" s="9"/>
      <c r="S22" s="26" t="str">
        <f t="shared" si="2"/>
        <v/>
      </c>
      <c r="W22" s="37" t="str">
        <f t="shared" si="3"/>
        <v/>
      </c>
      <c r="X22" s="130" t="str">
        <f t="shared" si="4"/>
        <v/>
      </c>
      <c r="Y22" s="130" t="str">
        <f t="shared" si="11"/>
        <v/>
      </c>
      <c r="Z22" s="132"/>
      <c r="AA22" s="131" t="str">
        <f t="shared" si="5"/>
        <v/>
      </c>
      <c r="AC22" s="86" t="str">
        <f t="shared" si="15"/>
        <v/>
      </c>
      <c r="AE22" s="86" t="str">
        <f t="shared" si="12"/>
        <v/>
      </c>
      <c r="AF22" s="86">
        <f t="shared" si="14"/>
        <v>2205.1048999999998</v>
      </c>
      <c r="AG22" s="86" t="e">
        <f t="shared" si="9"/>
        <v>#N/A</v>
      </c>
      <c r="AH22" s="86"/>
    </row>
    <row r="23" spans="1:34">
      <c r="A23">
        <v>1391</v>
      </c>
      <c r="B23" s="21">
        <f t="shared" si="6"/>
        <v>1</v>
      </c>
      <c r="C23" s="21">
        <f t="shared" si="0"/>
        <v>1</v>
      </c>
      <c r="D23" s="21">
        <f t="shared" si="10"/>
        <v>2.4968789013732829E-2</v>
      </c>
      <c r="E23" s="1">
        <v>1</v>
      </c>
      <c r="F23">
        <v>33.884999999999998</v>
      </c>
      <c r="G23">
        <f t="shared" si="7"/>
        <v>2.9511583296443857E-2</v>
      </c>
      <c r="I23" s="1"/>
      <c r="K23" s="20"/>
      <c r="L23" s="37"/>
      <c r="M23" s="20"/>
      <c r="N23" s="42"/>
      <c r="O23" s="37" t="str">
        <f t="shared" si="1"/>
        <v/>
      </c>
      <c r="P23" s="9"/>
      <c r="Q23" s="9"/>
      <c r="S23" s="26" t="str">
        <f t="shared" si="2"/>
        <v/>
      </c>
      <c r="W23" s="37" t="str">
        <f t="shared" si="3"/>
        <v/>
      </c>
      <c r="X23" s="130">
        <f t="shared" si="4"/>
        <v>70</v>
      </c>
      <c r="Y23" s="130">
        <f t="shared" si="11"/>
        <v>4.8961972500000011</v>
      </c>
      <c r="Z23" s="132">
        <v>70</v>
      </c>
      <c r="AA23" s="131">
        <f t="shared" si="5"/>
        <v>2371.9499999999998</v>
      </c>
      <c r="AC23" s="86" t="str">
        <f t="shared" si="15"/>
        <v/>
      </c>
      <c r="AE23" s="86">
        <f t="shared" si="12"/>
        <v>2371.9499999999998</v>
      </c>
      <c r="AF23" s="86">
        <f t="shared" si="14"/>
        <v>2172.8586375</v>
      </c>
      <c r="AG23" s="86" t="e">
        <f t="shared" si="9"/>
        <v>#N/A</v>
      </c>
      <c r="AH23" s="86"/>
    </row>
    <row r="24" spans="1:34">
      <c r="A24">
        <v>1392</v>
      </c>
      <c r="B24" s="21">
        <f t="shared" si="6"/>
        <v>1</v>
      </c>
      <c r="C24" s="21">
        <f t="shared" si="0"/>
        <v>1</v>
      </c>
      <c r="D24" s="21">
        <f t="shared" si="10"/>
        <v>2.4968789013732829E-2</v>
      </c>
      <c r="E24" s="1">
        <v>1</v>
      </c>
      <c r="F24">
        <v>33.884999999999998</v>
      </c>
      <c r="G24">
        <f t="shared" si="7"/>
        <v>2.9511583296443857E-2</v>
      </c>
      <c r="I24" s="1"/>
      <c r="K24" s="20"/>
      <c r="L24" s="37"/>
      <c r="M24" s="20"/>
      <c r="N24" s="42"/>
      <c r="O24" s="37" t="str">
        <f t="shared" si="1"/>
        <v/>
      </c>
      <c r="P24" s="9"/>
      <c r="Q24" s="9"/>
      <c r="S24" s="26" t="str">
        <f t="shared" si="2"/>
        <v/>
      </c>
      <c r="W24" s="37" t="str">
        <f t="shared" si="3"/>
        <v/>
      </c>
      <c r="X24" s="130">
        <f t="shared" si="4"/>
        <v>70</v>
      </c>
      <c r="Y24" s="130">
        <f t="shared" si="11"/>
        <v>4.8961972500000011</v>
      </c>
      <c r="Z24" s="132">
        <v>70</v>
      </c>
      <c r="AA24" s="131">
        <f t="shared" si="5"/>
        <v>2371.9499999999998</v>
      </c>
      <c r="AC24" s="86" t="str">
        <f t="shared" si="15"/>
        <v/>
      </c>
      <c r="AE24" s="86">
        <f t="shared" si="12"/>
        <v>2371.9499999999998</v>
      </c>
      <c r="AF24" s="86">
        <f t="shared" si="14"/>
        <v>2172.8586375</v>
      </c>
      <c r="AG24" s="86" t="e">
        <f t="shared" si="9"/>
        <v>#N/A</v>
      </c>
      <c r="AH24" s="86"/>
    </row>
    <row r="25" spans="1:34">
      <c r="A25">
        <v>1393</v>
      </c>
      <c r="B25" s="21" t="str">
        <f t="shared" si="6"/>
        <v/>
      </c>
      <c r="C25" s="21">
        <f t="shared" si="0"/>
        <v>1</v>
      </c>
      <c r="D25" s="21">
        <f t="shared" si="10"/>
        <v>2.4968789013732829E-2</v>
      </c>
      <c r="E25" s="1"/>
      <c r="F25">
        <v>33.884999999999998</v>
      </c>
      <c r="G25">
        <f t="shared" si="7"/>
        <v>2.9511583296443857E-2</v>
      </c>
      <c r="I25" s="1"/>
      <c r="K25" s="20"/>
      <c r="L25" s="37"/>
      <c r="M25" s="20"/>
      <c r="N25" s="42"/>
      <c r="O25" s="37" t="str">
        <f t="shared" si="1"/>
        <v/>
      </c>
      <c r="P25" s="9"/>
      <c r="Q25" s="9"/>
      <c r="S25" s="26" t="str">
        <f t="shared" si="2"/>
        <v/>
      </c>
      <c r="W25" s="37" t="str">
        <f t="shared" si="3"/>
        <v/>
      </c>
      <c r="X25" s="130" t="str">
        <f t="shared" si="4"/>
        <v/>
      </c>
      <c r="Y25" s="130" t="str">
        <f t="shared" si="11"/>
        <v/>
      </c>
      <c r="Z25" s="132"/>
      <c r="AA25" s="131" t="str">
        <f t="shared" si="5"/>
        <v/>
      </c>
      <c r="AC25" s="86" t="str">
        <f t="shared" si="15"/>
        <v/>
      </c>
      <c r="AE25" s="86" t="str">
        <f t="shared" si="12"/>
        <v/>
      </c>
      <c r="AF25" s="86">
        <f t="shared" si="14"/>
        <v>2172.8586375</v>
      </c>
      <c r="AG25" s="86" t="e">
        <f t="shared" si="9"/>
        <v>#N/A</v>
      </c>
      <c r="AH25" s="86"/>
    </row>
    <row r="26" spans="1:34">
      <c r="A26">
        <v>1394</v>
      </c>
      <c r="B26" s="21" t="str">
        <f t="shared" si="6"/>
        <v/>
      </c>
      <c r="C26" s="21">
        <f t="shared" si="0"/>
        <v>1</v>
      </c>
      <c r="D26" s="21">
        <f t="shared" si="10"/>
        <v>2.4968789013732829E-2</v>
      </c>
      <c r="E26" s="1"/>
      <c r="F26">
        <v>33.884999999999998</v>
      </c>
      <c r="G26">
        <f t="shared" si="7"/>
        <v>2.9511583296443857E-2</v>
      </c>
      <c r="I26" s="1"/>
      <c r="K26" s="20"/>
      <c r="L26" s="37"/>
      <c r="M26" s="20"/>
      <c r="N26" s="42"/>
      <c r="O26" s="37" t="str">
        <f t="shared" si="1"/>
        <v/>
      </c>
      <c r="P26" s="9"/>
      <c r="Q26" s="9"/>
      <c r="S26" s="26" t="str">
        <f t="shared" si="2"/>
        <v/>
      </c>
      <c r="W26" s="37" t="str">
        <f t="shared" si="3"/>
        <v/>
      </c>
      <c r="X26" s="130" t="str">
        <f t="shared" si="4"/>
        <v/>
      </c>
      <c r="Y26" s="130" t="str">
        <f t="shared" si="11"/>
        <v/>
      </c>
      <c r="Z26" s="132"/>
      <c r="AA26" s="131" t="str">
        <f t="shared" si="5"/>
        <v/>
      </c>
      <c r="AC26" s="86" t="str">
        <f t="shared" si="15"/>
        <v/>
      </c>
      <c r="AE26" s="86" t="str">
        <f t="shared" si="12"/>
        <v/>
      </c>
      <c r="AF26" s="86">
        <f t="shared" si="14"/>
        <v>2172.8586375</v>
      </c>
      <c r="AG26" s="86" t="e">
        <f t="shared" si="9"/>
        <v>#N/A</v>
      </c>
      <c r="AH26" s="86"/>
    </row>
    <row r="27" spans="1:34">
      <c r="A27">
        <v>1395</v>
      </c>
      <c r="B27" s="21" t="str">
        <f t="shared" si="6"/>
        <v/>
      </c>
      <c r="C27" s="21">
        <f t="shared" si="0"/>
        <v>1</v>
      </c>
      <c r="D27" s="21">
        <f t="shared" si="10"/>
        <v>2.4968789013732829E-2</v>
      </c>
      <c r="E27" s="1"/>
      <c r="F27">
        <v>33.884999999999998</v>
      </c>
      <c r="G27">
        <f t="shared" si="7"/>
        <v>2.9511583296443857E-2</v>
      </c>
      <c r="I27" s="1"/>
      <c r="K27" s="20"/>
      <c r="L27" s="37"/>
      <c r="M27" s="20"/>
      <c r="N27" s="42"/>
      <c r="O27" s="37" t="str">
        <f t="shared" si="1"/>
        <v/>
      </c>
      <c r="P27" s="9"/>
      <c r="Q27" s="9"/>
      <c r="S27" s="26" t="str">
        <f t="shared" si="2"/>
        <v/>
      </c>
      <c r="W27" s="37" t="str">
        <f t="shared" si="3"/>
        <v/>
      </c>
      <c r="X27" s="130">
        <f>IF(Z27="","",Z27/C27)</f>
        <v>45</v>
      </c>
      <c r="Y27" s="130">
        <f t="shared" si="11"/>
        <v>3.147555375</v>
      </c>
      <c r="Z27" s="132">
        <v>45</v>
      </c>
      <c r="AA27" s="131">
        <f t="shared" si="5"/>
        <v>1524.8249999999998</v>
      </c>
      <c r="AC27" s="86" t="str">
        <f t="shared" si="15"/>
        <v/>
      </c>
      <c r="AE27" s="86">
        <f t="shared" si="12"/>
        <v>1524.8249999999998</v>
      </c>
      <c r="AF27" s="86">
        <f t="shared" si="14"/>
        <v>2172.8586375</v>
      </c>
      <c r="AG27" s="86" t="e">
        <f t="shared" si="9"/>
        <v>#N/A</v>
      </c>
      <c r="AH27" s="86"/>
    </row>
    <row r="28" spans="1:34">
      <c r="A28">
        <v>1396</v>
      </c>
      <c r="B28" s="21">
        <f t="shared" si="6"/>
        <v>0.28000000000000003</v>
      </c>
      <c r="C28" s="21">
        <f t="shared" si="0"/>
        <v>0.28000000000000003</v>
      </c>
      <c r="D28" s="21">
        <f t="shared" si="10"/>
        <v>6.9912609238451931E-3</v>
      </c>
      <c r="E28" s="1">
        <v>0.28000000000000003</v>
      </c>
      <c r="F28">
        <v>33.884999999999998</v>
      </c>
      <c r="G28">
        <f t="shared" si="7"/>
        <v>2.9511583296443857E-2</v>
      </c>
      <c r="I28" s="1"/>
      <c r="K28" s="20"/>
      <c r="L28" s="37"/>
      <c r="M28" s="20"/>
      <c r="N28" s="42"/>
      <c r="O28" s="37" t="str">
        <f t="shared" si="1"/>
        <v/>
      </c>
      <c r="P28" s="9"/>
      <c r="Q28" s="9"/>
      <c r="S28" s="26" t="str">
        <f t="shared" si="2"/>
        <v/>
      </c>
      <c r="W28" s="37" t="str">
        <f t="shared" si="3"/>
        <v/>
      </c>
      <c r="X28" s="130" t="str">
        <f t="shared" ref="X28:X72" si="16">IF(Z28="","",Z28/E28)</f>
        <v/>
      </c>
      <c r="Y28" s="130" t="str">
        <f t="shared" si="11"/>
        <v/>
      </c>
      <c r="Z28" s="132"/>
      <c r="AA28" s="131" t="str">
        <f t="shared" si="5"/>
        <v/>
      </c>
      <c r="AC28" s="86" t="str">
        <f t="shared" si="15"/>
        <v/>
      </c>
      <c r="AE28" s="86" t="str">
        <f t="shared" si="12"/>
        <v/>
      </c>
      <c r="AF28" s="86">
        <f t="shared" si="14"/>
        <v>2073.6617624999994</v>
      </c>
      <c r="AG28" s="86" t="e">
        <f t="shared" si="9"/>
        <v>#N/A</v>
      </c>
      <c r="AH28" s="86"/>
    </row>
    <row r="29" spans="1:34">
      <c r="A29">
        <v>1397</v>
      </c>
      <c r="B29" s="21" t="str">
        <f t="shared" si="6"/>
        <v/>
      </c>
      <c r="C29" s="21">
        <f t="shared" si="0"/>
        <v>0.28000000000000003</v>
      </c>
      <c r="D29" s="21">
        <f t="shared" si="10"/>
        <v>6.9912609238451931E-3</v>
      </c>
      <c r="E29" s="1"/>
      <c r="F29">
        <v>33.884999999999998</v>
      </c>
      <c r="G29">
        <f t="shared" si="7"/>
        <v>2.9511583296443857E-2</v>
      </c>
      <c r="I29" s="1"/>
      <c r="K29" s="20"/>
      <c r="L29" s="37"/>
      <c r="M29" s="20"/>
      <c r="N29" s="42"/>
      <c r="O29" s="37" t="str">
        <f t="shared" si="1"/>
        <v/>
      </c>
      <c r="P29" s="9"/>
      <c r="Q29" s="9"/>
      <c r="S29" s="26" t="str">
        <f t="shared" si="2"/>
        <v/>
      </c>
      <c r="W29" s="37" t="str">
        <f t="shared" si="3"/>
        <v/>
      </c>
      <c r="X29" s="130" t="str">
        <f t="shared" si="16"/>
        <v/>
      </c>
      <c r="Y29" s="130" t="str">
        <f t="shared" si="11"/>
        <v/>
      </c>
      <c r="Z29" s="132"/>
      <c r="AA29" s="131" t="str">
        <f t="shared" si="5"/>
        <v/>
      </c>
      <c r="AC29" s="86" t="str">
        <f t="shared" si="15"/>
        <v/>
      </c>
      <c r="AE29" s="86" t="str">
        <f t="shared" si="12"/>
        <v/>
      </c>
      <c r="AF29" s="86">
        <f t="shared" si="14"/>
        <v>2073.6617624999994</v>
      </c>
      <c r="AG29" s="86" t="e">
        <f t="shared" si="9"/>
        <v>#N/A</v>
      </c>
      <c r="AH29" s="86"/>
    </row>
    <row r="30" spans="1:34">
      <c r="A30">
        <v>1398</v>
      </c>
      <c r="B30" s="21">
        <f t="shared" si="6"/>
        <v>0.25</v>
      </c>
      <c r="C30" s="21">
        <f t="shared" si="0"/>
        <v>0.25</v>
      </c>
      <c r="D30" s="21">
        <f t="shared" si="10"/>
        <v>6.2421972534332073E-3</v>
      </c>
      <c r="E30" s="1">
        <v>0.25</v>
      </c>
      <c r="F30">
        <v>33.884999999999998</v>
      </c>
      <c r="G30">
        <f t="shared" si="7"/>
        <v>2.9511583296443857E-2</v>
      </c>
      <c r="I30" s="1"/>
      <c r="K30" s="20"/>
      <c r="L30" s="37"/>
      <c r="M30" s="20"/>
      <c r="N30" s="42"/>
      <c r="O30" s="37" t="str">
        <f t="shared" si="1"/>
        <v/>
      </c>
      <c r="P30" s="9"/>
      <c r="Q30" s="9"/>
      <c r="S30" s="26" t="str">
        <f t="shared" si="2"/>
        <v/>
      </c>
      <c r="W30" s="37" t="str">
        <f t="shared" si="3"/>
        <v/>
      </c>
      <c r="X30" s="130">
        <f t="shared" si="16"/>
        <v>200</v>
      </c>
      <c r="Y30" s="130">
        <f t="shared" si="11"/>
        <v>13.989135000000001</v>
      </c>
      <c r="Z30" s="132">
        <v>50</v>
      </c>
      <c r="AA30" s="131">
        <f t="shared" si="5"/>
        <v>1694.25</v>
      </c>
      <c r="AC30" s="86" t="str">
        <f t="shared" si="15"/>
        <v/>
      </c>
      <c r="AE30" s="86">
        <f t="shared" si="12"/>
        <v>1694.25</v>
      </c>
      <c r="AF30" s="86">
        <f t="shared" si="14"/>
        <v>2026.6134428571427</v>
      </c>
      <c r="AG30" s="86" t="e">
        <f t="shared" si="9"/>
        <v>#N/A</v>
      </c>
      <c r="AH30" s="86"/>
    </row>
    <row r="31" spans="1:34">
      <c r="A31">
        <v>1399</v>
      </c>
      <c r="B31" s="21">
        <f t="shared" si="6"/>
        <v>0.25</v>
      </c>
      <c r="C31" s="21">
        <f t="shared" si="0"/>
        <v>0.25</v>
      </c>
      <c r="D31" s="21">
        <f t="shared" si="10"/>
        <v>6.2421972534332073E-3</v>
      </c>
      <c r="E31" s="5">
        <v>0.25</v>
      </c>
      <c r="F31">
        <v>33.884999999999998</v>
      </c>
      <c r="G31">
        <f t="shared" si="7"/>
        <v>2.9511583296443857E-2</v>
      </c>
      <c r="I31" s="1"/>
      <c r="K31" s="20"/>
      <c r="L31" s="37"/>
      <c r="M31" s="20"/>
      <c r="N31" s="42"/>
      <c r="O31" s="37" t="str">
        <f t="shared" si="1"/>
        <v/>
      </c>
      <c r="P31" s="9"/>
      <c r="Q31" s="9"/>
      <c r="S31" s="26" t="str">
        <f t="shared" si="2"/>
        <v/>
      </c>
      <c r="W31" s="37" t="str">
        <f t="shared" si="3"/>
        <v/>
      </c>
      <c r="X31" s="130">
        <f t="shared" si="16"/>
        <v>148</v>
      </c>
      <c r="Y31" s="130">
        <f t="shared" si="11"/>
        <v>10.351959900000002</v>
      </c>
      <c r="Z31" s="132">
        <v>37</v>
      </c>
      <c r="AA31" s="131">
        <f t="shared" si="5"/>
        <v>1253.7449999999999</v>
      </c>
      <c r="AC31" s="86" t="str">
        <f t="shared" si="15"/>
        <v/>
      </c>
      <c r="AE31" s="86">
        <f t="shared" si="12"/>
        <v>1253.7449999999999</v>
      </c>
      <c r="AF31" s="86">
        <f t="shared" si="14"/>
        <v>2026.6134428571427</v>
      </c>
      <c r="AG31" s="86" t="e">
        <f t="shared" si="9"/>
        <v>#N/A</v>
      </c>
      <c r="AH31" s="86"/>
    </row>
    <row r="32" spans="1:34">
      <c r="A32">
        <v>1400</v>
      </c>
      <c r="B32" s="21">
        <f t="shared" si="6"/>
        <v>0.25</v>
      </c>
      <c r="C32" s="21">
        <f t="shared" si="0"/>
        <v>0.25</v>
      </c>
      <c r="D32" s="21">
        <f t="shared" si="10"/>
        <v>6.2421972534332073E-3</v>
      </c>
      <c r="E32" s="5">
        <v>0.25</v>
      </c>
      <c r="F32">
        <v>33.884999999999998</v>
      </c>
      <c r="G32">
        <f t="shared" si="7"/>
        <v>2.9511583296443857E-2</v>
      </c>
      <c r="I32" s="1"/>
      <c r="K32" s="20"/>
      <c r="L32" s="37"/>
      <c r="M32" s="20"/>
      <c r="N32" s="42"/>
      <c r="O32" s="37" t="str">
        <f t="shared" si="1"/>
        <v/>
      </c>
      <c r="P32" s="9"/>
      <c r="Q32" s="9"/>
      <c r="S32" s="26" t="str">
        <f t="shared" si="2"/>
        <v/>
      </c>
      <c r="W32" s="37" t="str">
        <f t="shared" si="3"/>
        <v/>
      </c>
      <c r="X32" s="130">
        <f t="shared" si="16"/>
        <v>266.64</v>
      </c>
      <c r="Y32" s="130">
        <f t="shared" si="11"/>
        <v>18.650314782000002</v>
      </c>
      <c r="Z32" s="132">
        <v>66.66</v>
      </c>
      <c r="AA32" s="131">
        <f t="shared" si="5"/>
        <v>2258.7740999999996</v>
      </c>
      <c r="AC32" s="86" t="str">
        <f t="shared" si="15"/>
        <v/>
      </c>
      <c r="AE32" s="86">
        <f t="shared" si="12"/>
        <v>2258.7740999999996</v>
      </c>
      <c r="AF32" s="86">
        <f t="shared" si="14"/>
        <v>2026.6134428571427</v>
      </c>
      <c r="AG32" s="86" t="e">
        <f t="shared" si="9"/>
        <v>#N/A</v>
      </c>
      <c r="AH32" s="86"/>
    </row>
    <row r="33" spans="1:34">
      <c r="A33">
        <v>1401</v>
      </c>
      <c r="B33" s="21" t="str">
        <f t="shared" si="6"/>
        <v/>
      </c>
      <c r="C33" s="21">
        <f t="shared" si="0"/>
        <v>0.25</v>
      </c>
      <c r="D33" s="21">
        <f t="shared" si="10"/>
        <v>6.2421972534332073E-3</v>
      </c>
      <c r="E33" s="1"/>
      <c r="F33">
        <v>33.884999999999998</v>
      </c>
      <c r="G33">
        <f t="shared" si="7"/>
        <v>2.9511583296443857E-2</v>
      </c>
      <c r="I33" s="1"/>
      <c r="K33" s="20"/>
      <c r="L33" s="37"/>
      <c r="M33" s="20"/>
      <c r="N33" s="42"/>
      <c r="O33" s="37" t="str">
        <f t="shared" si="1"/>
        <v/>
      </c>
      <c r="P33" s="9"/>
      <c r="Q33" s="9"/>
      <c r="S33" s="26" t="str">
        <f t="shared" si="2"/>
        <v/>
      </c>
      <c r="W33" s="37" t="str">
        <f t="shared" si="3"/>
        <v/>
      </c>
      <c r="X33" s="130" t="str">
        <f t="shared" si="16"/>
        <v/>
      </c>
      <c r="Y33" s="130" t="str">
        <f t="shared" si="11"/>
        <v/>
      </c>
      <c r="Z33" s="132"/>
      <c r="AA33" s="131" t="str">
        <f t="shared" si="5"/>
        <v/>
      </c>
      <c r="AC33" s="86" t="str">
        <f t="shared" si="15"/>
        <v/>
      </c>
      <c r="AE33" s="86" t="str">
        <f t="shared" si="12"/>
        <v/>
      </c>
      <c r="AF33" s="86">
        <f t="shared" si="14"/>
        <v>2026.6134428571427</v>
      </c>
      <c r="AG33" s="86" t="e">
        <f t="shared" si="9"/>
        <v>#N/A</v>
      </c>
      <c r="AH33" s="86"/>
    </row>
    <row r="34" spans="1:34">
      <c r="A34">
        <v>1402</v>
      </c>
      <c r="B34" s="21">
        <f t="shared" si="6"/>
        <v>0.4</v>
      </c>
      <c r="C34" s="21">
        <f t="shared" si="0"/>
        <v>0.4</v>
      </c>
      <c r="D34" s="21">
        <f t="shared" si="10"/>
        <v>9.987515605493132E-3</v>
      </c>
      <c r="E34" s="1">
        <v>0.4</v>
      </c>
      <c r="F34">
        <v>33.884999999999998</v>
      </c>
      <c r="G34">
        <f t="shared" si="7"/>
        <v>2.9511583296443857E-2</v>
      </c>
      <c r="I34" s="1"/>
      <c r="K34" s="20"/>
      <c r="L34" s="37"/>
      <c r="M34" s="20"/>
      <c r="N34" s="42"/>
      <c r="O34" s="37" t="str">
        <f t="shared" si="1"/>
        <v/>
      </c>
      <c r="P34" s="9"/>
      <c r="Q34" s="9"/>
      <c r="S34" s="26" t="str">
        <f t="shared" si="2"/>
        <v/>
      </c>
      <c r="W34" s="37" t="str">
        <f t="shared" si="3"/>
        <v/>
      </c>
      <c r="X34" s="130" t="str">
        <f t="shared" si="16"/>
        <v/>
      </c>
      <c r="Y34" s="130" t="str">
        <f t="shared" si="11"/>
        <v/>
      </c>
      <c r="Z34" s="132"/>
      <c r="AA34" s="131" t="str">
        <f t="shared" si="5"/>
        <v/>
      </c>
      <c r="AC34" s="86" t="str">
        <f t="shared" si="15"/>
        <v/>
      </c>
      <c r="AE34" s="86" t="str">
        <f t="shared" si="12"/>
        <v/>
      </c>
      <c r="AF34" s="86">
        <f t="shared" si="14"/>
        <v>2040.049157142857</v>
      </c>
      <c r="AG34" s="86" t="e">
        <f t="shared" si="9"/>
        <v>#N/A</v>
      </c>
      <c r="AH34" s="86"/>
    </row>
    <row r="35" spans="1:34">
      <c r="A35">
        <v>1403</v>
      </c>
      <c r="B35" s="21" t="str">
        <f t="shared" si="6"/>
        <v/>
      </c>
      <c r="C35" s="21">
        <f t="shared" si="0"/>
        <v>0.4</v>
      </c>
      <c r="D35" s="21">
        <f t="shared" si="10"/>
        <v>9.987515605493132E-3</v>
      </c>
      <c r="E35" s="1"/>
      <c r="F35">
        <v>33.884999999999998</v>
      </c>
      <c r="G35">
        <f t="shared" si="7"/>
        <v>2.9511583296443857E-2</v>
      </c>
      <c r="I35" s="1"/>
      <c r="K35" s="20"/>
      <c r="L35" s="37"/>
      <c r="M35" s="20"/>
      <c r="N35" s="42"/>
      <c r="O35" s="37" t="str">
        <f t="shared" si="1"/>
        <v/>
      </c>
      <c r="P35" s="9"/>
      <c r="Q35" s="9"/>
      <c r="S35" s="26" t="str">
        <f t="shared" si="2"/>
        <v/>
      </c>
      <c r="W35" s="37" t="str">
        <f t="shared" si="3"/>
        <v/>
      </c>
      <c r="X35" s="130" t="str">
        <f t="shared" si="16"/>
        <v/>
      </c>
      <c r="Y35" s="130" t="str">
        <f t="shared" si="11"/>
        <v/>
      </c>
      <c r="Z35" s="132"/>
      <c r="AA35" s="131" t="str">
        <f t="shared" si="5"/>
        <v/>
      </c>
      <c r="AC35" s="86" t="str">
        <f t="shared" si="15"/>
        <v/>
      </c>
      <c r="AE35" s="86" t="str">
        <f t="shared" si="12"/>
        <v/>
      </c>
      <c r="AF35" s="86">
        <f t="shared" si="14"/>
        <v>1984.73235</v>
      </c>
      <c r="AG35" s="86" t="e">
        <f t="shared" si="9"/>
        <v>#N/A</v>
      </c>
      <c r="AH35" s="86"/>
    </row>
    <row r="36" spans="1:34">
      <c r="A36">
        <v>1404</v>
      </c>
      <c r="B36" s="21">
        <f t="shared" si="6"/>
        <v>1</v>
      </c>
      <c r="C36" s="21">
        <f t="shared" si="0"/>
        <v>1</v>
      </c>
      <c r="D36" s="21">
        <f t="shared" si="10"/>
        <v>2.4968789013732829E-2</v>
      </c>
      <c r="E36" s="1">
        <v>1</v>
      </c>
      <c r="F36">
        <v>33.884999999999998</v>
      </c>
      <c r="G36">
        <f t="shared" si="7"/>
        <v>2.9511583296443857E-2</v>
      </c>
      <c r="I36" s="1"/>
      <c r="K36" s="20"/>
      <c r="L36" s="37"/>
      <c r="M36" s="20"/>
      <c r="N36" s="42"/>
      <c r="O36" s="37" t="str">
        <f t="shared" si="1"/>
        <v/>
      </c>
      <c r="P36" s="9"/>
      <c r="Q36" s="9"/>
      <c r="S36" s="26" t="str">
        <f t="shared" si="2"/>
        <v/>
      </c>
      <c r="W36" s="37" t="str">
        <f t="shared" ref="W36:W67" si="17">IF(V36="","",V36*F36)</f>
        <v/>
      </c>
      <c r="X36" s="130" t="str">
        <f t="shared" si="16"/>
        <v/>
      </c>
      <c r="Y36" s="130" t="str">
        <f t="shared" si="11"/>
        <v/>
      </c>
      <c r="Z36" s="132"/>
      <c r="AA36" s="131" t="str">
        <f t="shared" si="5"/>
        <v/>
      </c>
      <c r="AC36" s="86" t="str">
        <f t="shared" si="15"/>
        <v/>
      </c>
      <c r="AE36" s="86" t="str">
        <f t="shared" si="12"/>
        <v/>
      </c>
      <c r="AF36" s="86">
        <f t="shared" si="14"/>
        <v>1984.73235</v>
      </c>
      <c r="AG36" s="86" t="e">
        <f t="shared" si="9"/>
        <v>#N/A</v>
      </c>
      <c r="AH36" s="86"/>
    </row>
    <row r="37" spans="1:34">
      <c r="A37">
        <v>1405</v>
      </c>
      <c r="B37" s="21">
        <f t="shared" si="6"/>
        <v>1.25</v>
      </c>
      <c r="C37" s="21">
        <f t="shared" si="0"/>
        <v>1.25</v>
      </c>
      <c r="D37" s="21">
        <f t="shared" si="10"/>
        <v>3.1210986267166035E-2</v>
      </c>
      <c r="E37" s="1">
        <v>1.25</v>
      </c>
      <c r="F37">
        <v>33.884999999999998</v>
      </c>
      <c r="G37">
        <f t="shared" si="7"/>
        <v>2.9511583296443857E-2</v>
      </c>
      <c r="I37" s="1"/>
      <c r="K37" s="20"/>
      <c r="L37" s="37"/>
      <c r="M37" s="20"/>
      <c r="N37" s="42"/>
      <c r="O37" s="37" t="str">
        <f t="shared" si="1"/>
        <v/>
      </c>
      <c r="P37" s="9"/>
      <c r="Q37" s="9"/>
      <c r="S37" s="26" t="str">
        <f t="shared" si="2"/>
        <v/>
      </c>
      <c r="W37" s="37" t="str">
        <f t="shared" si="17"/>
        <v/>
      </c>
      <c r="X37" s="130" t="str">
        <f t="shared" si="16"/>
        <v/>
      </c>
      <c r="Y37" s="130" t="str">
        <f t="shared" si="11"/>
        <v/>
      </c>
      <c r="Z37" s="132"/>
      <c r="AA37" s="131" t="str">
        <f t="shared" si="5"/>
        <v/>
      </c>
      <c r="AC37" s="86" t="str">
        <f t="shared" si="15"/>
        <v/>
      </c>
      <c r="AE37" s="86" t="str">
        <f t="shared" si="12"/>
        <v/>
      </c>
      <c r="AF37" s="86">
        <f t="shared" si="14"/>
        <v>1984.73235</v>
      </c>
      <c r="AG37" s="86" t="e">
        <f t="shared" si="9"/>
        <v>#N/A</v>
      </c>
      <c r="AH37" s="86"/>
    </row>
    <row r="38" spans="1:34">
      <c r="A38">
        <v>1406</v>
      </c>
      <c r="B38" s="21">
        <f t="shared" si="6"/>
        <v>0.65</v>
      </c>
      <c r="C38" s="21">
        <f t="shared" si="0"/>
        <v>0.65</v>
      </c>
      <c r="D38" s="21">
        <f t="shared" si="10"/>
        <v>1.622971285892634E-2</v>
      </c>
      <c r="E38" s="1">
        <v>0.65</v>
      </c>
      <c r="F38">
        <v>33.884999999999998</v>
      </c>
      <c r="G38">
        <f t="shared" si="7"/>
        <v>2.9511583296443857E-2</v>
      </c>
      <c r="I38" s="1"/>
      <c r="K38" s="20"/>
      <c r="L38" s="37"/>
      <c r="M38" s="20"/>
      <c r="N38" s="42"/>
      <c r="O38" s="37" t="str">
        <f t="shared" si="1"/>
        <v/>
      </c>
      <c r="P38" s="9"/>
      <c r="Q38" s="9"/>
      <c r="S38" s="26" t="str">
        <f t="shared" si="2"/>
        <v/>
      </c>
      <c r="W38" s="37" t="str">
        <f t="shared" si="17"/>
        <v/>
      </c>
      <c r="X38" s="130">
        <f t="shared" si="16"/>
        <v>123.07692307692307</v>
      </c>
      <c r="Y38" s="130">
        <f t="shared" si="11"/>
        <v>8.6086984615384612</v>
      </c>
      <c r="Z38" s="132">
        <v>80</v>
      </c>
      <c r="AA38" s="131">
        <f t="shared" si="5"/>
        <v>2710.7999999999997</v>
      </c>
      <c r="AC38" s="86" t="str">
        <f t="shared" si="15"/>
        <v/>
      </c>
      <c r="AE38" s="86">
        <f t="shared" si="12"/>
        <v>2710.7999999999997</v>
      </c>
      <c r="AF38" s="86">
        <f t="shared" si="14"/>
        <v>2076.7138199999999</v>
      </c>
      <c r="AG38" s="86" t="e">
        <f t="shared" si="9"/>
        <v>#N/A</v>
      </c>
      <c r="AH38" s="86"/>
    </row>
    <row r="39" spans="1:34">
      <c r="A39">
        <v>1407</v>
      </c>
      <c r="B39" s="21">
        <f t="shared" si="6"/>
        <v>0.5</v>
      </c>
      <c r="C39" s="21">
        <f t="shared" si="0"/>
        <v>0.5</v>
      </c>
      <c r="D39" s="21">
        <f t="shared" si="10"/>
        <v>1.2484394506866415E-2</v>
      </c>
      <c r="E39" s="1">
        <v>0.5</v>
      </c>
      <c r="F39">
        <v>33.884999999999998</v>
      </c>
      <c r="G39">
        <f t="shared" si="7"/>
        <v>2.9511583296443857E-2</v>
      </c>
      <c r="I39" s="1"/>
      <c r="K39" s="20"/>
      <c r="L39" s="37"/>
      <c r="M39" s="20"/>
      <c r="N39" s="42"/>
      <c r="O39" s="37" t="str">
        <f t="shared" si="1"/>
        <v/>
      </c>
      <c r="P39" s="9"/>
      <c r="Q39" s="9"/>
      <c r="S39" s="26" t="str">
        <f t="shared" si="2"/>
        <v/>
      </c>
      <c r="W39" s="37" t="str">
        <f t="shared" si="17"/>
        <v/>
      </c>
      <c r="X39" s="130" t="str">
        <f t="shared" si="16"/>
        <v/>
      </c>
      <c r="Y39" s="130" t="str">
        <f t="shared" si="11"/>
        <v/>
      </c>
      <c r="Z39" s="132"/>
      <c r="AA39" s="131" t="str">
        <f t="shared" ref="AA39:AA102" si="18">IF(Z39="","",Z39*F39)</f>
        <v/>
      </c>
      <c r="AC39" s="86" t="str">
        <f t="shared" si="15"/>
        <v/>
      </c>
      <c r="AE39" s="86" t="str">
        <f t="shared" si="12"/>
        <v/>
      </c>
      <c r="AF39" s="86">
        <f t="shared" si="14"/>
        <v>2076.7138199999999</v>
      </c>
      <c r="AG39" s="86" t="e">
        <f t="shared" si="9"/>
        <v>#N/A</v>
      </c>
      <c r="AH39" s="86"/>
    </row>
    <row r="40" spans="1:34">
      <c r="A40">
        <v>1408</v>
      </c>
      <c r="B40" s="21">
        <f t="shared" si="6"/>
        <v>0.5</v>
      </c>
      <c r="C40" s="21">
        <f t="shared" si="0"/>
        <v>0.5</v>
      </c>
      <c r="D40" s="21">
        <f t="shared" si="10"/>
        <v>1.2484394506866415E-2</v>
      </c>
      <c r="E40" s="1">
        <v>0.5</v>
      </c>
      <c r="F40">
        <v>33.884999999999998</v>
      </c>
      <c r="G40">
        <f t="shared" si="7"/>
        <v>2.9511583296443857E-2</v>
      </c>
      <c r="I40" s="1"/>
      <c r="K40" s="20"/>
      <c r="L40" s="37"/>
      <c r="M40" s="20"/>
      <c r="N40" s="42"/>
      <c r="O40" s="37" t="str">
        <f t="shared" si="1"/>
        <v/>
      </c>
      <c r="P40" s="9"/>
      <c r="Q40" s="9"/>
      <c r="S40" s="26" t="str">
        <f t="shared" si="2"/>
        <v/>
      </c>
      <c r="W40" s="37" t="str">
        <f t="shared" si="17"/>
        <v/>
      </c>
      <c r="X40" s="130" t="str">
        <f t="shared" si="16"/>
        <v/>
      </c>
      <c r="Y40" s="130" t="str">
        <f t="shared" si="11"/>
        <v/>
      </c>
      <c r="Z40" s="132"/>
      <c r="AA40" s="131" t="str">
        <f t="shared" si="18"/>
        <v/>
      </c>
      <c r="AC40" s="86" t="str">
        <f t="shared" si="15"/>
        <v/>
      </c>
      <c r="AE40" s="86" t="str">
        <f t="shared" si="12"/>
        <v/>
      </c>
      <c r="AF40" s="86">
        <f t="shared" si="14"/>
        <v>2076.7138199999999</v>
      </c>
      <c r="AG40" s="86" t="e">
        <f t="shared" si="9"/>
        <v>#N/A</v>
      </c>
      <c r="AH40" s="86"/>
    </row>
    <row r="41" spans="1:34">
      <c r="A41">
        <v>1409</v>
      </c>
      <c r="B41" s="21">
        <f t="shared" si="6"/>
        <v>0.375</v>
      </c>
      <c r="C41" s="21">
        <f t="shared" si="0"/>
        <v>0.375</v>
      </c>
      <c r="D41" s="21">
        <f t="shared" si="10"/>
        <v>9.3632958801498113E-3</v>
      </c>
      <c r="E41" s="1">
        <v>0.375</v>
      </c>
      <c r="F41">
        <v>33.884999999999998</v>
      </c>
      <c r="G41">
        <f t="shared" si="7"/>
        <v>2.9511583296443857E-2</v>
      </c>
      <c r="I41" s="1"/>
      <c r="K41" s="20"/>
      <c r="L41" s="37"/>
      <c r="M41" s="20"/>
      <c r="N41" s="42"/>
      <c r="O41" s="37" t="str">
        <f t="shared" si="1"/>
        <v/>
      </c>
      <c r="P41" s="9"/>
      <c r="Q41" s="9"/>
      <c r="S41" s="26" t="str">
        <f t="shared" si="2"/>
        <v/>
      </c>
      <c r="W41" s="37" t="str">
        <f t="shared" si="17"/>
        <v/>
      </c>
      <c r="X41" s="130" t="str">
        <f t="shared" si="16"/>
        <v/>
      </c>
      <c r="Y41" s="130" t="str">
        <f t="shared" si="11"/>
        <v/>
      </c>
      <c r="Z41" s="132"/>
      <c r="AA41" s="131" t="str">
        <f t="shared" si="18"/>
        <v/>
      </c>
      <c r="AC41" s="86" t="str">
        <f t="shared" si="15"/>
        <v/>
      </c>
      <c r="AE41" s="86" t="str">
        <f t="shared" si="12"/>
        <v/>
      </c>
      <c r="AF41" s="86">
        <f t="shared" si="14"/>
        <v>2172.3297749999997</v>
      </c>
      <c r="AG41" s="86" t="e">
        <f t="shared" si="9"/>
        <v>#N/A</v>
      </c>
      <c r="AH41" s="86"/>
    </row>
    <row r="42" spans="1:34">
      <c r="A42">
        <v>1410</v>
      </c>
      <c r="B42" s="21" t="str">
        <f t="shared" si="6"/>
        <v/>
      </c>
      <c r="C42" s="21">
        <f t="shared" si="0"/>
        <v>0.375</v>
      </c>
      <c r="D42" s="21">
        <f t="shared" si="10"/>
        <v>9.3632958801498113E-3</v>
      </c>
      <c r="E42" s="1"/>
      <c r="F42">
        <v>33.884999999999998</v>
      </c>
      <c r="G42">
        <f t="shared" si="7"/>
        <v>2.9511583296443857E-2</v>
      </c>
      <c r="I42" s="1"/>
      <c r="K42" s="20"/>
      <c r="L42" s="37"/>
      <c r="M42" s="20"/>
      <c r="N42" s="42"/>
      <c r="O42" s="37" t="str">
        <f t="shared" si="1"/>
        <v/>
      </c>
      <c r="P42" s="9"/>
      <c r="Q42" s="9"/>
      <c r="S42" s="26" t="str">
        <f t="shared" si="2"/>
        <v/>
      </c>
      <c r="W42" s="37" t="str">
        <f t="shared" si="17"/>
        <v/>
      </c>
      <c r="X42" s="130" t="str">
        <f t="shared" si="16"/>
        <v/>
      </c>
      <c r="Y42" s="130" t="str">
        <f t="shared" si="11"/>
        <v/>
      </c>
      <c r="Z42" s="132"/>
      <c r="AA42" s="131" t="str">
        <f t="shared" si="18"/>
        <v/>
      </c>
      <c r="AC42" s="86" t="str">
        <f t="shared" si="15"/>
        <v/>
      </c>
      <c r="AE42" s="86" t="str">
        <f t="shared" si="12"/>
        <v/>
      </c>
      <c r="AF42" s="86">
        <f t="shared" si="14"/>
        <v>2478.5246999999999</v>
      </c>
      <c r="AG42" s="86" t="e">
        <f t="shared" si="9"/>
        <v>#N/A</v>
      </c>
      <c r="AH42" s="86"/>
    </row>
    <row r="43" spans="1:34">
      <c r="A43">
        <v>1411</v>
      </c>
      <c r="B43" s="21" t="str">
        <f t="shared" si="6"/>
        <v/>
      </c>
      <c r="C43" s="21">
        <f t="shared" si="0"/>
        <v>0.375</v>
      </c>
      <c r="D43" s="21">
        <f t="shared" si="10"/>
        <v>9.3632958801498113E-3</v>
      </c>
      <c r="E43" s="1"/>
      <c r="F43">
        <v>30.824999999999999</v>
      </c>
      <c r="G43">
        <f t="shared" si="7"/>
        <v>3.2441200324412001E-2</v>
      </c>
      <c r="I43" s="1"/>
      <c r="K43" s="20"/>
      <c r="L43" s="37"/>
      <c r="M43" s="20"/>
      <c r="N43" s="42"/>
      <c r="O43" s="37" t="str">
        <f t="shared" si="1"/>
        <v/>
      </c>
      <c r="P43" s="9"/>
      <c r="Q43" s="9"/>
      <c r="S43" s="26" t="str">
        <f t="shared" si="2"/>
        <v/>
      </c>
      <c r="W43" s="37" t="str">
        <f t="shared" si="17"/>
        <v/>
      </c>
      <c r="X43" s="130" t="str">
        <f t="shared" si="16"/>
        <v/>
      </c>
      <c r="Y43" s="130" t="str">
        <f t="shared" si="11"/>
        <v/>
      </c>
      <c r="Z43" s="132"/>
      <c r="AA43" s="131" t="str">
        <f t="shared" si="18"/>
        <v/>
      </c>
      <c r="AC43" s="86" t="str">
        <f t="shared" si="15"/>
        <v/>
      </c>
      <c r="AE43" s="86" t="str">
        <f t="shared" si="12"/>
        <v/>
      </c>
      <c r="AF43" s="86">
        <f t="shared" si="14"/>
        <v>2588.3999999999996</v>
      </c>
      <c r="AG43" s="86" t="e">
        <f t="shared" si="9"/>
        <v>#N/A</v>
      </c>
      <c r="AH43" s="86"/>
    </row>
    <row r="44" spans="1:34">
      <c r="A44">
        <v>1412</v>
      </c>
      <c r="B44" s="21">
        <f t="shared" si="6"/>
        <v>1.375</v>
      </c>
      <c r="C44" s="21">
        <f t="shared" si="0"/>
        <v>1.375</v>
      </c>
      <c r="D44" s="21">
        <f t="shared" si="10"/>
        <v>3.433208489388264E-2</v>
      </c>
      <c r="E44" s="1">
        <v>1.375</v>
      </c>
      <c r="F44">
        <v>30.824999999999999</v>
      </c>
      <c r="G44">
        <f t="shared" si="7"/>
        <v>3.2441200324412001E-2</v>
      </c>
      <c r="I44" s="1"/>
      <c r="K44" s="20"/>
      <c r="L44" s="37"/>
      <c r="M44" s="20"/>
      <c r="N44" s="42"/>
      <c r="O44" s="37" t="str">
        <f t="shared" si="1"/>
        <v/>
      </c>
      <c r="P44" s="9"/>
      <c r="Q44" s="9"/>
      <c r="S44" s="26" t="str">
        <f t="shared" si="2"/>
        <v/>
      </c>
      <c r="W44" s="37" t="str">
        <f t="shared" si="17"/>
        <v/>
      </c>
      <c r="X44" s="130">
        <f t="shared" si="16"/>
        <v>58.18181818181818</v>
      </c>
      <c r="Y44" s="130">
        <f t="shared" si="11"/>
        <v>4.0695665454545455</v>
      </c>
      <c r="Z44" s="132">
        <v>80</v>
      </c>
      <c r="AA44" s="131">
        <f t="shared" si="18"/>
        <v>2466</v>
      </c>
      <c r="AC44" s="86" t="str">
        <f t="shared" si="15"/>
        <v/>
      </c>
      <c r="AE44" s="86">
        <f t="shared" si="12"/>
        <v>2466</v>
      </c>
      <c r="AF44" s="86">
        <f t="shared" si="14"/>
        <v>2588.3999999999996</v>
      </c>
      <c r="AG44" s="86" t="e">
        <f t="shared" si="9"/>
        <v>#N/A</v>
      </c>
      <c r="AH44" s="86"/>
    </row>
    <row r="45" spans="1:34">
      <c r="A45">
        <v>1413</v>
      </c>
      <c r="B45" s="21" t="str">
        <f t="shared" si="6"/>
        <v/>
      </c>
      <c r="C45" s="21">
        <f t="shared" si="0"/>
        <v>1.375</v>
      </c>
      <c r="D45" s="21">
        <f t="shared" si="10"/>
        <v>3.433208489388264E-2</v>
      </c>
      <c r="E45" s="1"/>
      <c r="F45">
        <v>30.824999999999999</v>
      </c>
      <c r="G45">
        <f t="shared" si="7"/>
        <v>3.2441200324412001E-2</v>
      </c>
      <c r="I45" s="1"/>
      <c r="K45" s="20"/>
      <c r="L45" s="37"/>
      <c r="M45" s="20"/>
      <c r="N45" s="42"/>
      <c r="O45" s="37" t="str">
        <f t="shared" si="1"/>
        <v/>
      </c>
      <c r="P45" s="9"/>
      <c r="Q45" s="9"/>
      <c r="S45" s="26" t="str">
        <f t="shared" si="2"/>
        <v/>
      </c>
      <c r="W45" s="37" t="str">
        <f t="shared" si="17"/>
        <v/>
      </c>
      <c r="X45" s="130" t="str">
        <f t="shared" si="16"/>
        <v/>
      </c>
      <c r="Y45" s="130" t="str">
        <f t="shared" si="11"/>
        <v/>
      </c>
      <c r="Z45" s="132"/>
      <c r="AA45" s="131" t="str">
        <f t="shared" si="18"/>
        <v/>
      </c>
      <c r="AC45" s="86" t="str">
        <f t="shared" si="15"/>
        <v/>
      </c>
      <c r="AE45" s="86" t="str">
        <f t="shared" si="12"/>
        <v/>
      </c>
      <c r="AF45" s="86">
        <f t="shared" si="14"/>
        <v>2588.3999999999996</v>
      </c>
      <c r="AG45" s="86" t="e">
        <f t="shared" si="9"/>
        <v>#N/A</v>
      </c>
      <c r="AH45" s="86"/>
    </row>
    <row r="46" spans="1:34">
      <c r="A46">
        <v>1414</v>
      </c>
      <c r="B46" s="21" t="str">
        <f t="shared" si="6"/>
        <v/>
      </c>
      <c r="C46" s="21">
        <f t="shared" si="0"/>
        <v>1.375</v>
      </c>
      <c r="D46" s="21">
        <f t="shared" si="10"/>
        <v>3.433208489388264E-2</v>
      </c>
      <c r="E46" s="1"/>
      <c r="F46">
        <v>30.824999999999999</v>
      </c>
      <c r="G46">
        <f t="shared" si="7"/>
        <v>3.2441200324412001E-2</v>
      </c>
      <c r="I46" s="1"/>
      <c r="K46" s="20"/>
      <c r="L46" s="37"/>
      <c r="M46" s="20"/>
      <c r="N46" s="42"/>
      <c r="O46" s="37" t="str">
        <f t="shared" si="1"/>
        <v/>
      </c>
      <c r="P46" s="9"/>
      <c r="Q46" s="9"/>
      <c r="S46" s="26" t="str">
        <f t="shared" si="2"/>
        <v/>
      </c>
      <c r="W46" s="37" t="str">
        <f t="shared" si="17"/>
        <v/>
      </c>
      <c r="X46" s="130" t="str">
        <f t="shared" si="16"/>
        <v/>
      </c>
      <c r="Y46" s="130" t="str">
        <f t="shared" si="11"/>
        <v/>
      </c>
      <c r="Z46" s="132"/>
      <c r="AA46" s="131" t="str">
        <f t="shared" si="18"/>
        <v/>
      </c>
      <c r="AC46" s="86" t="str">
        <f t="shared" si="15"/>
        <v/>
      </c>
      <c r="AE46" s="86" t="str">
        <f t="shared" si="12"/>
        <v/>
      </c>
      <c r="AF46" s="86">
        <f t="shared" si="14"/>
        <v>2588.3999999999996</v>
      </c>
      <c r="AG46" s="86" t="e">
        <f t="shared" si="9"/>
        <v>#N/A</v>
      </c>
      <c r="AH46" s="86"/>
    </row>
    <row r="47" spans="1:34">
      <c r="A47">
        <v>1415</v>
      </c>
      <c r="B47" s="21">
        <f t="shared" si="6"/>
        <v>0.375</v>
      </c>
      <c r="C47" s="21">
        <f t="shared" si="0"/>
        <v>0.375</v>
      </c>
      <c r="D47" s="21">
        <f t="shared" si="10"/>
        <v>9.3632958801498096E-3</v>
      </c>
      <c r="E47" s="1">
        <v>0.375</v>
      </c>
      <c r="F47">
        <v>30.824999999999999</v>
      </c>
      <c r="G47">
        <f t="shared" si="7"/>
        <v>3.2441200324412001E-2</v>
      </c>
      <c r="I47" s="1"/>
      <c r="K47" s="20"/>
      <c r="L47" s="37"/>
      <c r="M47" s="20"/>
      <c r="N47" s="42"/>
      <c r="O47" s="37" t="str">
        <f t="shared" si="1"/>
        <v/>
      </c>
      <c r="P47" s="9"/>
      <c r="Q47" s="9"/>
      <c r="S47" s="26" t="str">
        <f t="shared" si="2"/>
        <v/>
      </c>
      <c r="W47" s="37" t="str">
        <f t="shared" si="17"/>
        <v/>
      </c>
      <c r="X47" s="130" t="str">
        <f t="shared" si="16"/>
        <v/>
      </c>
      <c r="Y47" s="130" t="str">
        <f t="shared" si="11"/>
        <v/>
      </c>
      <c r="Z47" s="132"/>
      <c r="AA47" s="131" t="str">
        <f t="shared" si="18"/>
        <v/>
      </c>
      <c r="AC47" s="86" t="str">
        <f t="shared" si="15"/>
        <v/>
      </c>
      <c r="AE47" s="86" t="str">
        <f t="shared" si="12"/>
        <v/>
      </c>
      <c r="AF47" s="86">
        <f t="shared" si="14"/>
        <v>2588.3999999999996</v>
      </c>
      <c r="AG47" s="86" t="e">
        <f t="shared" si="9"/>
        <v>#N/A</v>
      </c>
      <c r="AH47" s="86"/>
    </row>
    <row r="48" spans="1:34">
      <c r="A48">
        <v>1416</v>
      </c>
      <c r="B48" s="21">
        <f t="shared" si="6"/>
        <v>1</v>
      </c>
      <c r="C48" s="21">
        <f t="shared" si="0"/>
        <v>1</v>
      </c>
      <c r="D48" s="21">
        <f t="shared" si="10"/>
        <v>2.4968789013732826E-2</v>
      </c>
      <c r="E48" s="1">
        <v>1</v>
      </c>
      <c r="F48">
        <v>30.824999999999999</v>
      </c>
      <c r="G48">
        <f t="shared" si="7"/>
        <v>3.2441200324412001E-2</v>
      </c>
      <c r="I48" s="1"/>
      <c r="K48" s="20"/>
      <c r="L48" s="37"/>
      <c r="M48" s="20"/>
      <c r="N48" s="42"/>
      <c r="O48" s="37" t="str">
        <f t="shared" si="1"/>
        <v/>
      </c>
      <c r="P48" s="9"/>
      <c r="Q48" s="9"/>
      <c r="S48" s="26" t="str">
        <f t="shared" si="2"/>
        <v/>
      </c>
      <c r="W48" s="37" t="str">
        <f t="shared" si="17"/>
        <v/>
      </c>
      <c r="X48" s="130" t="str">
        <f t="shared" si="16"/>
        <v/>
      </c>
      <c r="Y48" s="130" t="str">
        <f t="shared" si="11"/>
        <v/>
      </c>
      <c r="Z48" s="132"/>
      <c r="AA48" s="131" t="str">
        <f t="shared" si="18"/>
        <v/>
      </c>
      <c r="AC48" s="86" t="str">
        <f t="shared" si="15"/>
        <v/>
      </c>
      <c r="AE48" s="86" t="str">
        <f t="shared" si="12"/>
        <v/>
      </c>
      <c r="AF48" s="86">
        <f t="shared" si="14"/>
        <v>3521.3173499999998</v>
      </c>
      <c r="AG48" s="86" t="e">
        <f t="shared" si="9"/>
        <v>#N/A</v>
      </c>
      <c r="AH48" s="86"/>
    </row>
    <row r="49" spans="1:34">
      <c r="A49">
        <v>1417</v>
      </c>
      <c r="B49" s="21">
        <f t="shared" si="6"/>
        <v>1.125</v>
      </c>
      <c r="C49" s="21">
        <f t="shared" si="0"/>
        <v>1.125</v>
      </c>
      <c r="D49" s="21">
        <f t="shared" si="10"/>
        <v>2.808988764044943E-2</v>
      </c>
      <c r="E49" s="1">
        <v>1.125</v>
      </c>
      <c r="F49">
        <v>30.824999999999999</v>
      </c>
      <c r="G49">
        <f t="shared" si="7"/>
        <v>3.2441200324412001E-2</v>
      </c>
      <c r="I49" s="1"/>
      <c r="K49" s="20"/>
      <c r="L49" s="37"/>
      <c r="M49" s="20"/>
      <c r="N49" s="42"/>
      <c r="O49" s="37" t="str">
        <f t="shared" si="1"/>
        <v/>
      </c>
      <c r="P49" s="9"/>
      <c r="Q49" s="9"/>
      <c r="S49" s="26" t="str">
        <f t="shared" si="2"/>
        <v/>
      </c>
      <c r="W49" s="37" t="str">
        <f t="shared" si="17"/>
        <v/>
      </c>
      <c r="X49" s="130" t="str">
        <f t="shared" si="16"/>
        <v/>
      </c>
      <c r="Y49" s="130" t="str">
        <f t="shared" si="11"/>
        <v/>
      </c>
      <c r="Z49" s="132"/>
      <c r="AA49" s="131" t="str">
        <f t="shared" si="18"/>
        <v/>
      </c>
      <c r="AC49" s="86" t="str">
        <f t="shared" si="15"/>
        <v/>
      </c>
      <c r="AE49" s="86" t="str">
        <f t="shared" si="12"/>
        <v/>
      </c>
      <c r="AF49" s="86">
        <f t="shared" si="14"/>
        <v>3296.8047000000001</v>
      </c>
      <c r="AG49" s="86" t="e">
        <f t="shared" si="9"/>
        <v>#N/A</v>
      </c>
      <c r="AH49" s="86"/>
    </row>
    <row r="50" spans="1:34">
      <c r="A50">
        <v>1418</v>
      </c>
      <c r="B50" s="21" t="str">
        <f t="shared" si="6"/>
        <v/>
      </c>
      <c r="C50" s="21">
        <f t="shared" si="0"/>
        <v>1.125</v>
      </c>
      <c r="D50" s="21">
        <f t="shared" si="10"/>
        <v>2.8089887640449434E-2</v>
      </c>
      <c r="E50" s="1"/>
      <c r="F50">
        <v>30.824999999999999</v>
      </c>
      <c r="G50">
        <f t="shared" si="7"/>
        <v>3.2441200324412001E-2</v>
      </c>
      <c r="I50" s="1"/>
      <c r="K50" s="20"/>
      <c r="L50" s="37"/>
      <c r="M50" s="20"/>
      <c r="N50" s="42"/>
      <c r="O50" s="37" t="str">
        <f t="shared" si="1"/>
        <v/>
      </c>
      <c r="P50" s="9"/>
      <c r="Q50" s="9"/>
      <c r="S50" s="26" t="str">
        <f t="shared" si="2"/>
        <v/>
      </c>
      <c r="W50" s="37" t="str">
        <f t="shared" si="17"/>
        <v/>
      </c>
      <c r="X50" s="130" t="str">
        <f t="shared" si="16"/>
        <v/>
      </c>
      <c r="Y50" s="130" t="str">
        <f t="shared" si="11"/>
        <v/>
      </c>
      <c r="Z50" s="132"/>
      <c r="AA50" s="131" t="str">
        <f t="shared" si="18"/>
        <v/>
      </c>
      <c r="AC50" s="86" t="str">
        <f t="shared" si="15"/>
        <v/>
      </c>
      <c r="AE50" s="86" t="str">
        <f t="shared" si="12"/>
        <v/>
      </c>
      <c r="AF50" s="86">
        <f t="shared" si="14"/>
        <v>3296.8047000000001</v>
      </c>
      <c r="AG50" s="86" t="e">
        <f t="shared" si="9"/>
        <v>#N/A</v>
      </c>
      <c r="AH50" s="86"/>
    </row>
    <row r="51" spans="1:34">
      <c r="A51">
        <v>1419</v>
      </c>
      <c r="B51" s="21">
        <f t="shared" si="6"/>
        <v>1.25</v>
      </c>
      <c r="C51" s="21">
        <f t="shared" si="0"/>
        <v>1.25</v>
      </c>
      <c r="D51" s="21">
        <f t="shared" si="10"/>
        <v>3.1210986267166039E-2</v>
      </c>
      <c r="E51" s="1">
        <v>1.25</v>
      </c>
      <c r="F51">
        <v>30.824999999999999</v>
      </c>
      <c r="G51">
        <f t="shared" si="7"/>
        <v>3.2441200324412001E-2</v>
      </c>
      <c r="I51" s="1"/>
      <c r="K51" s="20"/>
      <c r="L51" s="37"/>
      <c r="M51" s="20"/>
      <c r="N51" s="42"/>
      <c r="O51" s="37" t="str">
        <f t="shared" si="1"/>
        <v/>
      </c>
      <c r="P51" s="9"/>
      <c r="Q51" s="9"/>
      <c r="S51" s="26" t="str">
        <f t="shared" si="2"/>
        <v/>
      </c>
      <c r="W51" s="37" t="str">
        <f t="shared" si="17"/>
        <v/>
      </c>
      <c r="X51" s="130" t="str">
        <f t="shared" si="16"/>
        <v/>
      </c>
      <c r="Y51" s="130" t="str">
        <f t="shared" si="11"/>
        <v/>
      </c>
      <c r="Z51" s="132"/>
      <c r="AA51" s="131" t="str">
        <f t="shared" si="18"/>
        <v/>
      </c>
      <c r="AC51" s="86" t="str">
        <f t="shared" si="15"/>
        <v/>
      </c>
      <c r="AE51" s="86" t="str">
        <f t="shared" si="12"/>
        <v/>
      </c>
      <c r="AF51" s="86">
        <f t="shared" si="14"/>
        <v>3299.05665</v>
      </c>
      <c r="AG51" s="86" t="e">
        <f t="shared" si="9"/>
        <v>#N/A</v>
      </c>
      <c r="AH51" s="86"/>
    </row>
    <row r="52" spans="1:34">
      <c r="A52">
        <v>1420</v>
      </c>
      <c r="B52" s="21">
        <f t="shared" si="6"/>
        <v>2.25</v>
      </c>
      <c r="C52" s="21">
        <f t="shared" si="0"/>
        <v>2.25</v>
      </c>
      <c r="D52" s="21">
        <f t="shared" si="10"/>
        <v>5.6179775280898868E-2</v>
      </c>
      <c r="E52" s="1">
        <v>2.25</v>
      </c>
      <c r="F52">
        <v>30.824999999999999</v>
      </c>
      <c r="G52">
        <f t="shared" si="7"/>
        <v>3.2441200324412001E-2</v>
      </c>
      <c r="I52" s="1"/>
      <c r="K52" s="20"/>
      <c r="L52" s="37"/>
      <c r="M52" s="20"/>
      <c r="N52" s="42"/>
      <c r="O52" s="37" t="str">
        <f t="shared" si="1"/>
        <v/>
      </c>
      <c r="P52" s="9"/>
      <c r="Q52" s="9"/>
      <c r="S52" s="26" t="str">
        <f t="shared" si="2"/>
        <v/>
      </c>
      <c r="W52" s="37" t="str">
        <f t="shared" si="17"/>
        <v/>
      </c>
      <c r="X52" s="130" t="str">
        <f t="shared" si="16"/>
        <v/>
      </c>
      <c r="Y52" s="130" t="str">
        <f t="shared" si="11"/>
        <v/>
      </c>
      <c r="Z52" s="132"/>
      <c r="AA52" s="131" t="str">
        <f t="shared" si="18"/>
        <v/>
      </c>
      <c r="AC52" s="86" t="str">
        <f t="shared" si="15"/>
        <v/>
      </c>
      <c r="AE52" s="86" t="str">
        <f t="shared" si="12"/>
        <v/>
      </c>
      <c r="AF52" s="86">
        <f t="shared" si="14"/>
        <v>3312.1618199999998</v>
      </c>
      <c r="AG52" s="86" t="e">
        <f t="shared" si="9"/>
        <v>#N/A</v>
      </c>
      <c r="AH52" s="86"/>
    </row>
    <row r="53" spans="1:34">
      <c r="A53">
        <v>1421</v>
      </c>
      <c r="B53" s="21">
        <f t="shared" si="6"/>
        <v>5</v>
      </c>
      <c r="C53" s="21">
        <f t="shared" si="0"/>
        <v>5</v>
      </c>
      <c r="D53" s="21">
        <f t="shared" si="10"/>
        <v>0.12484394506866416</v>
      </c>
      <c r="E53" s="1">
        <v>5</v>
      </c>
      <c r="F53">
        <v>30.824999999999999</v>
      </c>
      <c r="G53">
        <f t="shared" si="7"/>
        <v>3.2441200324412001E-2</v>
      </c>
      <c r="I53" s="1"/>
      <c r="K53" s="20"/>
      <c r="L53" s="37"/>
      <c r="M53" s="20"/>
      <c r="N53" s="42"/>
      <c r="O53" s="37" t="str">
        <f t="shared" si="1"/>
        <v/>
      </c>
      <c r="P53" s="9"/>
      <c r="Q53" s="9"/>
      <c r="S53" s="26" t="str">
        <f t="shared" si="2"/>
        <v/>
      </c>
      <c r="W53" s="37" t="str">
        <f t="shared" si="17"/>
        <v/>
      </c>
      <c r="X53" s="130" t="str">
        <f t="shared" si="16"/>
        <v/>
      </c>
      <c r="Y53" s="130" t="str">
        <f t="shared" si="11"/>
        <v/>
      </c>
      <c r="Z53" s="132"/>
      <c r="AA53" s="131" t="str">
        <f t="shared" si="18"/>
        <v/>
      </c>
      <c r="AC53" s="86" t="str">
        <f t="shared" si="15"/>
        <v/>
      </c>
      <c r="AE53" s="86" t="str">
        <f t="shared" si="12"/>
        <v/>
      </c>
      <c r="AF53" s="86">
        <f t="shared" si="14"/>
        <v>3494.7598499999999</v>
      </c>
      <c r="AG53" s="86" t="e">
        <f t="shared" si="9"/>
        <v>#N/A</v>
      </c>
      <c r="AH53" s="86"/>
    </row>
    <row r="54" spans="1:34">
      <c r="A54">
        <v>1422</v>
      </c>
      <c r="B54" s="21" t="str">
        <f t="shared" si="6"/>
        <v/>
      </c>
      <c r="C54" s="21">
        <f t="shared" si="0"/>
        <v>5</v>
      </c>
      <c r="D54" s="21">
        <f t="shared" si="10"/>
        <v>0.12484394506866417</v>
      </c>
      <c r="E54" s="1"/>
      <c r="F54">
        <v>30.824999999999999</v>
      </c>
      <c r="G54">
        <f t="shared" si="7"/>
        <v>3.2441200324412001E-2</v>
      </c>
      <c r="I54" s="1"/>
      <c r="K54" s="20"/>
      <c r="L54" s="37"/>
      <c r="M54" s="20"/>
      <c r="N54" s="42"/>
      <c r="O54" s="37" t="str">
        <f t="shared" si="1"/>
        <v/>
      </c>
      <c r="P54" s="9"/>
      <c r="Q54" s="9"/>
      <c r="S54" s="26" t="str">
        <f t="shared" si="2"/>
        <v/>
      </c>
      <c r="W54" s="37" t="str">
        <f t="shared" si="17"/>
        <v/>
      </c>
      <c r="X54" s="130" t="str">
        <f t="shared" si="16"/>
        <v/>
      </c>
      <c r="Y54" s="130" t="str">
        <f t="shared" si="11"/>
        <v/>
      </c>
      <c r="Z54" s="132"/>
      <c r="AA54" s="131" t="str">
        <f t="shared" si="18"/>
        <v/>
      </c>
      <c r="AC54" s="86" t="str">
        <f t="shared" si="15"/>
        <v/>
      </c>
      <c r="AE54" s="86" t="str">
        <f t="shared" si="12"/>
        <v/>
      </c>
      <c r="AF54" s="86">
        <f t="shared" si="14"/>
        <v>3494.7598499999999</v>
      </c>
      <c r="AG54" s="86" t="e">
        <f t="shared" si="9"/>
        <v>#N/A</v>
      </c>
      <c r="AH54" s="86"/>
    </row>
    <row r="55" spans="1:34">
      <c r="A55">
        <v>1423</v>
      </c>
      <c r="B55" s="21" t="str">
        <f t="shared" si="6"/>
        <v/>
      </c>
      <c r="C55" s="21">
        <f t="shared" si="0"/>
        <v>5</v>
      </c>
      <c r="D55" s="21">
        <f t="shared" si="10"/>
        <v>0.12484394506866417</v>
      </c>
      <c r="E55" s="1"/>
      <c r="F55">
        <v>30.824999999999999</v>
      </c>
      <c r="G55">
        <f t="shared" si="7"/>
        <v>3.2441200324412001E-2</v>
      </c>
      <c r="I55" s="1"/>
      <c r="K55" s="20"/>
      <c r="L55" s="37"/>
      <c r="M55" s="20"/>
      <c r="N55" s="42"/>
      <c r="O55" s="37" t="str">
        <f t="shared" si="1"/>
        <v/>
      </c>
      <c r="P55" s="9"/>
      <c r="Q55" s="9"/>
      <c r="S55" s="26" t="str">
        <f t="shared" si="2"/>
        <v/>
      </c>
      <c r="W55" s="37" t="str">
        <f t="shared" si="17"/>
        <v/>
      </c>
      <c r="X55" s="130" t="str">
        <f t="shared" si="16"/>
        <v/>
      </c>
      <c r="Y55" s="130" t="str">
        <f t="shared" si="11"/>
        <v/>
      </c>
      <c r="Z55" s="132"/>
      <c r="AA55" s="131" t="str">
        <f t="shared" si="18"/>
        <v/>
      </c>
      <c r="AC55" s="86" t="str">
        <f t="shared" si="15"/>
        <v/>
      </c>
      <c r="AE55" s="86" t="str">
        <f t="shared" si="12"/>
        <v/>
      </c>
      <c r="AF55" s="86">
        <f t="shared" si="14"/>
        <v>3606.3230999999996</v>
      </c>
      <c r="AG55" s="86" t="e">
        <f t="shared" si="9"/>
        <v>#N/A</v>
      </c>
      <c r="AH55" s="86"/>
    </row>
    <row r="56" spans="1:34">
      <c r="A56">
        <v>1424</v>
      </c>
      <c r="B56" s="21" t="str">
        <f t="shared" si="6"/>
        <v/>
      </c>
      <c r="C56" s="21">
        <f t="shared" si="0"/>
        <v>5</v>
      </c>
      <c r="D56" s="21">
        <f t="shared" si="10"/>
        <v>0.12484394506866417</v>
      </c>
      <c r="E56" s="1"/>
      <c r="F56">
        <v>30.824999999999999</v>
      </c>
      <c r="G56">
        <f t="shared" si="7"/>
        <v>3.2441200324412001E-2</v>
      </c>
      <c r="I56" s="1"/>
      <c r="K56" s="20"/>
      <c r="L56" s="37"/>
      <c r="M56" s="20"/>
      <c r="N56" s="42"/>
      <c r="O56" s="37" t="str">
        <f t="shared" si="1"/>
        <v/>
      </c>
      <c r="P56" s="9"/>
      <c r="Q56" s="9"/>
      <c r="S56" s="26" t="str">
        <f t="shared" si="2"/>
        <v/>
      </c>
      <c r="W56" s="37" t="str">
        <f t="shared" si="17"/>
        <v/>
      </c>
      <c r="X56" s="130" t="str">
        <f t="shared" si="16"/>
        <v/>
      </c>
      <c r="Y56" s="130" t="str">
        <f t="shared" si="11"/>
        <v/>
      </c>
      <c r="Z56" s="132"/>
      <c r="AA56" s="131" t="str">
        <f t="shared" si="18"/>
        <v/>
      </c>
      <c r="AC56" s="86" t="str">
        <f t="shared" si="15"/>
        <v/>
      </c>
      <c r="AE56" s="86" t="str">
        <f t="shared" si="12"/>
        <v/>
      </c>
      <c r="AF56" s="86">
        <f t="shared" si="14"/>
        <v>3426.9626571428566</v>
      </c>
      <c r="AG56" s="86" t="e">
        <f t="shared" si="9"/>
        <v>#N/A</v>
      </c>
      <c r="AH56" s="86"/>
    </row>
    <row r="57" spans="1:34">
      <c r="A57">
        <v>1425</v>
      </c>
      <c r="B57" s="21" t="str">
        <f t="shared" si="6"/>
        <v/>
      </c>
      <c r="C57" s="21">
        <f t="shared" si="0"/>
        <v>5</v>
      </c>
      <c r="D57" s="21">
        <f t="shared" si="10"/>
        <v>0.12484394506866417</v>
      </c>
      <c r="E57" s="1"/>
      <c r="F57">
        <v>30.824999999999999</v>
      </c>
      <c r="G57">
        <f t="shared" si="7"/>
        <v>3.2441200324412001E-2</v>
      </c>
      <c r="I57" s="1"/>
      <c r="K57" s="20"/>
      <c r="L57" s="37"/>
      <c r="M57" s="20"/>
      <c r="N57" s="42"/>
      <c r="O57" s="37" t="str">
        <f t="shared" si="1"/>
        <v/>
      </c>
      <c r="P57" s="9"/>
      <c r="Q57" s="9"/>
      <c r="S57" s="26" t="str">
        <f t="shared" si="2"/>
        <v/>
      </c>
      <c r="W57" s="37" t="str">
        <f t="shared" si="17"/>
        <v/>
      </c>
      <c r="X57" s="130" t="str">
        <f t="shared" si="16"/>
        <v/>
      </c>
      <c r="Y57" s="130" t="str">
        <f t="shared" si="11"/>
        <v/>
      </c>
      <c r="Z57" s="132"/>
      <c r="AA57" s="131" t="str">
        <f t="shared" si="18"/>
        <v/>
      </c>
      <c r="AC57" s="86" t="str">
        <f t="shared" si="15"/>
        <v/>
      </c>
      <c r="AE57" s="86" t="str">
        <f t="shared" si="12"/>
        <v/>
      </c>
      <c r="AF57" s="86">
        <f t="shared" si="14"/>
        <v>3426.9626571428566</v>
      </c>
      <c r="AG57" s="86" t="e">
        <f t="shared" si="9"/>
        <v>#N/A</v>
      </c>
      <c r="AH57" s="86"/>
    </row>
    <row r="58" spans="1:34">
      <c r="A58">
        <v>1426</v>
      </c>
      <c r="B58" s="21">
        <f t="shared" si="6"/>
        <v>2.75</v>
      </c>
      <c r="C58" s="21">
        <f t="shared" si="0"/>
        <v>2.75</v>
      </c>
      <c r="D58" s="21">
        <f t="shared" si="10"/>
        <v>6.8664169787765295E-2</v>
      </c>
      <c r="E58" s="1">
        <v>2.75</v>
      </c>
      <c r="F58">
        <v>29.384999999999998</v>
      </c>
      <c r="G58">
        <f t="shared" si="7"/>
        <v>3.403096818104475E-2</v>
      </c>
      <c r="I58" s="1"/>
      <c r="K58" s="20"/>
      <c r="L58" s="37"/>
      <c r="M58" s="20"/>
      <c r="N58" s="42"/>
      <c r="O58" s="37" t="str">
        <f t="shared" si="1"/>
        <v/>
      </c>
      <c r="P58" s="9"/>
      <c r="Q58" s="9"/>
      <c r="S58" s="26" t="str">
        <f t="shared" si="2"/>
        <v/>
      </c>
      <c r="W58" s="37" t="str">
        <f t="shared" si="17"/>
        <v/>
      </c>
      <c r="X58" s="130">
        <f t="shared" si="16"/>
        <v>66.665454545454551</v>
      </c>
      <c r="Y58" s="130">
        <f t="shared" si="11"/>
        <v>4.6629602173636364</v>
      </c>
      <c r="Z58" s="132">
        <v>183.33</v>
      </c>
      <c r="AA58" s="131">
        <f t="shared" si="18"/>
        <v>5387.1520499999997</v>
      </c>
      <c r="AC58" s="86" t="str">
        <f t="shared" si="15"/>
        <v/>
      </c>
      <c r="AE58" s="86">
        <f t="shared" si="12"/>
        <v>5387.1520499999997</v>
      </c>
      <c r="AF58" s="86">
        <f t="shared" si="14"/>
        <v>3426.9626571428566</v>
      </c>
      <c r="AG58" s="86" t="e">
        <f t="shared" si="9"/>
        <v>#N/A</v>
      </c>
      <c r="AH58" s="86"/>
    </row>
    <row r="59" spans="1:34">
      <c r="A59">
        <v>1427</v>
      </c>
      <c r="B59" s="21">
        <f t="shared" si="6"/>
        <v>2.75</v>
      </c>
      <c r="C59" s="21">
        <f t="shared" si="0"/>
        <v>2.75</v>
      </c>
      <c r="D59" s="21">
        <f t="shared" si="10"/>
        <v>6.8664169787765295E-2</v>
      </c>
      <c r="E59" s="5">
        <v>2.75</v>
      </c>
      <c r="F59">
        <v>29.384999999999998</v>
      </c>
      <c r="G59">
        <f t="shared" si="7"/>
        <v>3.403096818104475E-2</v>
      </c>
      <c r="I59" s="1"/>
      <c r="K59" s="20"/>
      <c r="L59" s="37"/>
      <c r="M59" s="20"/>
      <c r="N59" s="42"/>
      <c r="O59" s="37" t="str">
        <f t="shared" si="1"/>
        <v/>
      </c>
      <c r="P59" s="9"/>
      <c r="Q59" s="9"/>
      <c r="S59" s="26" t="str">
        <f t="shared" si="2"/>
        <v/>
      </c>
      <c r="W59" s="37" t="str">
        <f t="shared" si="17"/>
        <v/>
      </c>
      <c r="X59" s="130">
        <f t="shared" si="16"/>
        <v>25.210909090909091</v>
      </c>
      <c r="Y59" s="130">
        <f t="shared" si="11"/>
        <v>1.7633940537272728</v>
      </c>
      <c r="Z59" s="132">
        <v>69.33</v>
      </c>
      <c r="AA59" s="131">
        <f t="shared" si="18"/>
        <v>2037.2620499999998</v>
      </c>
      <c r="AC59" s="86" t="str">
        <f t="shared" si="15"/>
        <v/>
      </c>
      <c r="AE59" s="86">
        <f t="shared" si="12"/>
        <v>2037.2620499999998</v>
      </c>
      <c r="AF59" s="86">
        <f t="shared" si="14"/>
        <v>3194.4800812499998</v>
      </c>
      <c r="AG59" s="86" t="e">
        <f t="shared" si="9"/>
        <v>#N/A</v>
      </c>
      <c r="AH59" s="86"/>
    </row>
    <row r="60" spans="1:34">
      <c r="A60">
        <v>1428</v>
      </c>
      <c r="B60" s="21" t="str">
        <f t="shared" si="6"/>
        <v/>
      </c>
      <c r="C60" s="21">
        <f t="shared" si="0"/>
        <v>2.75</v>
      </c>
      <c r="D60" s="21">
        <f t="shared" si="10"/>
        <v>6.8664169787765295E-2</v>
      </c>
      <c r="E60" s="1"/>
      <c r="F60">
        <v>29.384999999999998</v>
      </c>
      <c r="G60">
        <f t="shared" si="7"/>
        <v>3.403096818104475E-2</v>
      </c>
      <c r="I60" s="1"/>
      <c r="K60" s="20"/>
      <c r="L60" s="37"/>
      <c r="M60" s="20"/>
      <c r="N60" s="42"/>
      <c r="O60" s="37" t="str">
        <f t="shared" si="1"/>
        <v/>
      </c>
      <c r="P60" s="9"/>
      <c r="Q60" s="9"/>
      <c r="S60" s="26" t="str">
        <f t="shared" si="2"/>
        <v/>
      </c>
      <c r="W60" s="37" t="str">
        <f t="shared" si="17"/>
        <v/>
      </c>
      <c r="X60" s="130" t="str">
        <f t="shared" si="16"/>
        <v/>
      </c>
      <c r="Y60" s="130" t="str">
        <f t="shared" si="11"/>
        <v/>
      </c>
      <c r="Z60" s="132"/>
      <c r="AA60" s="131" t="str">
        <f t="shared" si="18"/>
        <v/>
      </c>
      <c r="AC60" s="86" t="str">
        <f t="shared" si="15"/>
        <v/>
      </c>
      <c r="AE60" s="86" t="str">
        <f t="shared" si="12"/>
        <v/>
      </c>
      <c r="AF60" s="86">
        <f t="shared" si="14"/>
        <v>3194.4800812499998</v>
      </c>
      <c r="AG60" s="86" t="e">
        <f t="shared" si="9"/>
        <v>#N/A</v>
      </c>
      <c r="AH60" s="86"/>
    </row>
    <row r="61" spans="1:34">
      <c r="A61">
        <v>1429</v>
      </c>
      <c r="B61" s="21">
        <f t="shared" si="6"/>
        <v>0.45</v>
      </c>
      <c r="C61" s="21">
        <f t="shared" si="0"/>
        <v>0.45</v>
      </c>
      <c r="D61" s="21">
        <f t="shared" si="10"/>
        <v>1.1235955056179777E-2</v>
      </c>
      <c r="E61" s="5">
        <v>0.45</v>
      </c>
      <c r="F61">
        <v>29.384999999999998</v>
      </c>
      <c r="G61">
        <f t="shared" si="7"/>
        <v>3.403096818104475E-2</v>
      </c>
      <c r="I61" s="1"/>
      <c r="K61" s="20"/>
      <c r="L61" s="37"/>
      <c r="M61" s="20"/>
      <c r="N61" s="42"/>
      <c r="O61" s="37" t="str">
        <f t="shared" si="1"/>
        <v/>
      </c>
      <c r="P61" s="9"/>
      <c r="Q61" s="9"/>
      <c r="S61" s="26" t="str">
        <f t="shared" si="2"/>
        <v/>
      </c>
      <c r="W61" s="37" t="str">
        <f t="shared" si="17"/>
        <v/>
      </c>
      <c r="X61" s="130">
        <f t="shared" si="16"/>
        <v>250</v>
      </c>
      <c r="Y61" s="130">
        <f t="shared" si="11"/>
        <v>17.486418750000002</v>
      </c>
      <c r="Z61" s="132">
        <v>112.5</v>
      </c>
      <c r="AA61" s="131">
        <f t="shared" si="18"/>
        <v>3305.8125</v>
      </c>
      <c r="AC61" s="86" t="str">
        <f t="shared" si="15"/>
        <v/>
      </c>
      <c r="AE61" s="86">
        <f t="shared" si="12"/>
        <v>3305.8125</v>
      </c>
      <c r="AF61" s="86">
        <f t="shared" si="14"/>
        <v>3194.4800812499998</v>
      </c>
      <c r="AG61" s="86" t="e">
        <f t="shared" si="9"/>
        <v>#N/A</v>
      </c>
      <c r="AH61" s="86">
        <f>AVERAGE(W51:W71)</f>
        <v>475.05443906249991</v>
      </c>
    </row>
    <row r="62" spans="1:34">
      <c r="A62">
        <v>1430</v>
      </c>
      <c r="B62" s="21">
        <f t="shared" si="6"/>
        <v>0.45</v>
      </c>
      <c r="C62" s="21">
        <f t="shared" si="0"/>
        <v>0.45</v>
      </c>
      <c r="D62" s="21">
        <f t="shared" si="10"/>
        <v>1.1235955056179777E-2</v>
      </c>
      <c r="E62" s="1">
        <v>0.45</v>
      </c>
      <c r="F62">
        <v>29.384999999999998</v>
      </c>
      <c r="G62">
        <f t="shared" si="7"/>
        <v>3.403096818104475E-2</v>
      </c>
      <c r="I62" s="1"/>
      <c r="K62" s="20"/>
      <c r="L62" s="37"/>
      <c r="M62" s="20"/>
      <c r="N62" s="42"/>
      <c r="O62" s="37" t="str">
        <f t="shared" si="1"/>
        <v/>
      </c>
      <c r="P62" s="9"/>
      <c r="Q62" s="9"/>
      <c r="S62" s="26" t="str">
        <f t="shared" si="2"/>
        <v/>
      </c>
      <c r="W62" s="37" t="str">
        <f t="shared" si="17"/>
        <v/>
      </c>
      <c r="X62" s="130">
        <f t="shared" si="16"/>
        <v>254.44444444444443</v>
      </c>
      <c r="Y62" s="130">
        <f t="shared" si="11"/>
        <v>17.797288416666667</v>
      </c>
      <c r="Z62" s="132">
        <v>114.5</v>
      </c>
      <c r="AA62" s="131">
        <f t="shared" si="18"/>
        <v>3364.5825</v>
      </c>
      <c r="AC62" s="86" t="str">
        <f t="shared" si="15"/>
        <v/>
      </c>
      <c r="AE62" s="86">
        <f t="shared" si="12"/>
        <v>3364.5825</v>
      </c>
      <c r="AF62" s="86">
        <f t="shared" si="14"/>
        <v>3194.4800812499998</v>
      </c>
      <c r="AG62" s="86" t="e">
        <f t="shared" si="9"/>
        <v>#N/A</v>
      </c>
      <c r="AH62" s="86">
        <f t="shared" ref="AH62:AH125" si="19">AVERAGE(W52:W72)</f>
        <v>399.83736071250001</v>
      </c>
    </row>
    <row r="63" spans="1:34">
      <c r="A63">
        <v>1431</v>
      </c>
      <c r="B63" s="21">
        <f t="shared" si="6"/>
        <v>3</v>
      </c>
      <c r="C63" s="21">
        <f t="shared" si="0"/>
        <v>3</v>
      </c>
      <c r="D63" s="21">
        <f t="shared" si="10"/>
        <v>7.4906367041198518E-2</v>
      </c>
      <c r="E63" s="1">
        <v>3</v>
      </c>
      <c r="F63">
        <v>29.384999999999998</v>
      </c>
      <c r="G63">
        <f t="shared" si="7"/>
        <v>3.403096818104475E-2</v>
      </c>
      <c r="I63" s="1"/>
      <c r="K63" s="20"/>
      <c r="L63" s="37"/>
      <c r="M63" s="20"/>
      <c r="N63" s="42"/>
      <c r="O63" s="37" t="str">
        <f t="shared" si="1"/>
        <v/>
      </c>
      <c r="P63" s="9"/>
      <c r="Q63" s="9"/>
      <c r="S63" s="26" t="str">
        <f t="shared" si="2"/>
        <v/>
      </c>
      <c r="W63" s="37" t="str">
        <f t="shared" si="17"/>
        <v/>
      </c>
      <c r="X63" s="130">
        <f t="shared" si="16"/>
        <v>50</v>
      </c>
      <c r="Y63" s="130">
        <f t="shared" si="11"/>
        <v>3.4972837500000002</v>
      </c>
      <c r="Z63" s="132">
        <v>150</v>
      </c>
      <c r="AA63" s="131">
        <f t="shared" si="18"/>
        <v>4407.75</v>
      </c>
      <c r="AC63" s="86" t="str">
        <f t="shared" si="15"/>
        <v/>
      </c>
      <c r="AE63" s="86">
        <f t="shared" si="12"/>
        <v>4407.75</v>
      </c>
      <c r="AF63" s="86">
        <f t="shared" si="14"/>
        <v>3064.0065999999997</v>
      </c>
      <c r="AG63" s="86" t="e">
        <f t="shared" si="9"/>
        <v>#N/A</v>
      </c>
      <c r="AH63" s="86">
        <f t="shared" si="19"/>
        <v>180.41630887500006</v>
      </c>
    </row>
    <row r="64" spans="1:34">
      <c r="A64">
        <v>1432</v>
      </c>
      <c r="B64" s="21">
        <f t="shared" si="6"/>
        <v>3</v>
      </c>
      <c r="C64" s="21">
        <f t="shared" si="0"/>
        <v>3</v>
      </c>
      <c r="D64" s="21">
        <f t="shared" si="10"/>
        <v>7.4906367041198518E-2</v>
      </c>
      <c r="E64" s="1">
        <v>3</v>
      </c>
      <c r="F64">
        <v>29.384999999999998</v>
      </c>
      <c r="G64">
        <f t="shared" si="7"/>
        <v>3.403096818104475E-2</v>
      </c>
      <c r="I64" s="1"/>
      <c r="K64" s="20"/>
      <c r="L64" s="37"/>
      <c r="M64" s="20"/>
      <c r="N64" s="42"/>
      <c r="O64" s="37" t="str">
        <f t="shared" si="1"/>
        <v/>
      </c>
      <c r="P64" s="9"/>
      <c r="Q64" s="9"/>
      <c r="S64" s="26" t="str">
        <f t="shared" si="2"/>
        <v/>
      </c>
      <c r="W64" s="37" t="str">
        <f t="shared" si="17"/>
        <v/>
      </c>
      <c r="X64" s="130" t="str">
        <f t="shared" si="16"/>
        <v/>
      </c>
      <c r="Y64" s="130" t="str">
        <f t="shared" si="11"/>
        <v/>
      </c>
      <c r="Z64" s="132"/>
      <c r="AA64" s="131" t="str">
        <f t="shared" si="18"/>
        <v/>
      </c>
      <c r="AC64" s="86" t="str">
        <f t="shared" si="15"/>
        <v/>
      </c>
      <c r="AE64" s="86" t="str">
        <f t="shared" si="12"/>
        <v/>
      </c>
      <c r="AF64" s="86">
        <f t="shared" si="14"/>
        <v>2979.8300024999999</v>
      </c>
      <c r="AG64" s="86" t="e">
        <f t="shared" si="9"/>
        <v>#N/A</v>
      </c>
      <c r="AH64" s="86">
        <f t="shared" si="19"/>
        <v>180.41630887500006</v>
      </c>
    </row>
    <row r="65" spans="1:34">
      <c r="A65">
        <v>1433</v>
      </c>
      <c r="B65" s="21">
        <f t="shared" si="6"/>
        <v>4.5</v>
      </c>
      <c r="C65" s="21">
        <f t="shared" si="0"/>
        <v>4.5</v>
      </c>
      <c r="D65" s="21">
        <f t="shared" si="10"/>
        <v>0.11235955056179776</v>
      </c>
      <c r="E65" s="1">
        <v>4.5</v>
      </c>
      <c r="F65">
        <v>29.384999999999998</v>
      </c>
      <c r="G65">
        <f t="shared" si="7"/>
        <v>3.403096818104475E-2</v>
      </c>
      <c r="I65" s="1"/>
      <c r="K65" s="20"/>
      <c r="L65" s="37"/>
      <c r="M65" s="20"/>
      <c r="N65" s="42"/>
      <c r="O65" s="37" t="str">
        <f t="shared" ref="O65:O68" si="20">IF(N65="","",N65*F65)</f>
        <v/>
      </c>
      <c r="P65" s="9"/>
      <c r="Q65" s="9"/>
      <c r="S65" s="26" t="str">
        <f t="shared" si="2"/>
        <v/>
      </c>
      <c r="W65" s="37" t="str">
        <f t="shared" si="17"/>
        <v/>
      </c>
      <c r="X65" s="130">
        <f t="shared" si="16"/>
        <v>23.711111111111112</v>
      </c>
      <c r="Y65" s="130">
        <f t="shared" si="11"/>
        <v>1.6584896716666668</v>
      </c>
      <c r="Z65" s="132">
        <v>106.7</v>
      </c>
      <c r="AA65" s="131">
        <f t="shared" si="18"/>
        <v>3135.3795</v>
      </c>
      <c r="AC65" s="86" t="str">
        <f t="shared" si="15"/>
        <v/>
      </c>
      <c r="AE65" s="86">
        <f t="shared" si="12"/>
        <v>3135.3795</v>
      </c>
      <c r="AF65" s="86">
        <f t="shared" si="14"/>
        <v>2979.8300024999999</v>
      </c>
      <c r="AG65" s="86" t="e">
        <f t="shared" si="9"/>
        <v>#N/A</v>
      </c>
      <c r="AH65" s="86">
        <f t="shared" si="19"/>
        <v>180.41630887500006</v>
      </c>
    </row>
    <row r="66" spans="1:34">
      <c r="A66">
        <v>1434</v>
      </c>
      <c r="B66" s="21">
        <f t="shared" si="6"/>
        <v>0.68799999999999994</v>
      </c>
      <c r="C66" s="21">
        <f t="shared" si="0"/>
        <v>0.68799999999999994</v>
      </c>
      <c r="D66" s="21">
        <f t="shared" si="10"/>
        <v>1.7178526841448192E-2</v>
      </c>
      <c r="E66" s="1">
        <v>0.68799999999999994</v>
      </c>
      <c r="F66">
        <v>29.384999999999998</v>
      </c>
      <c r="G66">
        <f t="shared" si="7"/>
        <v>3.403096818104475E-2</v>
      </c>
      <c r="I66" s="1"/>
      <c r="K66" s="20"/>
      <c r="L66" s="37"/>
      <c r="M66" s="20"/>
      <c r="N66" s="42"/>
      <c r="O66" s="37" t="str">
        <f t="shared" si="20"/>
        <v/>
      </c>
      <c r="P66" s="9"/>
      <c r="Q66" s="9"/>
      <c r="S66" s="26" t="str">
        <f t="shared" si="2"/>
        <v/>
      </c>
      <c r="W66" s="37" t="str">
        <f t="shared" si="17"/>
        <v/>
      </c>
      <c r="X66" s="130">
        <f t="shared" si="16"/>
        <v>116.27906976744187</v>
      </c>
      <c r="Y66" s="130">
        <f t="shared" si="11"/>
        <v>8.1332180232558144</v>
      </c>
      <c r="Z66" s="132">
        <v>80</v>
      </c>
      <c r="AA66" s="131">
        <f t="shared" si="18"/>
        <v>2350.7999999999997</v>
      </c>
      <c r="AC66" s="86" t="str">
        <f t="shared" si="15"/>
        <v/>
      </c>
      <c r="AE66" s="86">
        <f t="shared" si="12"/>
        <v>2350.7999999999997</v>
      </c>
      <c r="AF66" s="86">
        <f t="shared" si="14"/>
        <v>2892.5926159090905</v>
      </c>
      <c r="AG66" s="86" t="e">
        <f t="shared" si="9"/>
        <v>#N/A</v>
      </c>
      <c r="AH66" s="86">
        <f t="shared" si="19"/>
        <v>238.23319415625002</v>
      </c>
    </row>
    <row r="67" spans="1:34">
      <c r="A67">
        <v>1435</v>
      </c>
      <c r="B67" s="21">
        <f t="shared" si="6"/>
        <v>0.95313000000000003</v>
      </c>
      <c r="C67" s="21">
        <f t="shared" si="0"/>
        <v>0.95313000000000003</v>
      </c>
      <c r="D67" s="21">
        <f t="shared" si="10"/>
        <v>2.3798501872659181E-2</v>
      </c>
      <c r="E67" s="1">
        <v>0.95313000000000003</v>
      </c>
      <c r="F67">
        <v>29.384999999999998</v>
      </c>
      <c r="G67">
        <f t="shared" si="7"/>
        <v>3.403096818104475E-2</v>
      </c>
      <c r="I67" s="1"/>
      <c r="K67" s="20"/>
      <c r="L67" s="37"/>
      <c r="M67" s="20"/>
      <c r="N67" s="42"/>
      <c r="O67" s="37" t="str">
        <f t="shared" si="20"/>
        <v/>
      </c>
      <c r="P67" s="9"/>
      <c r="Q67" s="9"/>
      <c r="S67" s="26" t="str">
        <f t="shared" si="2"/>
        <v/>
      </c>
      <c r="W67" s="37" t="str">
        <f t="shared" si="17"/>
        <v/>
      </c>
      <c r="X67" s="130" t="str">
        <f t="shared" si="16"/>
        <v/>
      </c>
      <c r="Y67" s="130" t="str">
        <f t="shared" si="11"/>
        <v/>
      </c>
      <c r="Z67" s="132"/>
      <c r="AA67" s="131" t="str">
        <f t="shared" si="18"/>
        <v/>
      </c>
      <c r="AC67" s="86" t="str">
        <f t="shared" si="15"/>
        <v/>
      </c>
      <c r="AE67" s="86" t="str">
        <f t="shared" si="12"/>
        <v/>
      </c>
      <c r="AF67" s="86">
        <f t="shared" si="14"/>
        <v>2786.2244812499998</v>
      </c>
      <c r="AG67" s="86" t="e">
        <f t="shared" si="9"/>
        <v>#N/A</v>
      </c>
      <c r="AH67" s="86">
        <f t="shared" si="19"/>
        <v>238.23319415625002</v>
      </c>
    </row>
    <row r="68" spans="1:34">
      <c r="A68">
        <v>1436</v>
      </c>
      <c r="B68" s="21">
        <f t="shared" si="6"/>
        <v>0.34688000000000002</v>
      </c>
      <c r="C68" s="21">
        <f t="shared" ref="C68:C131" si="21">IF(B68="",C67,B68)</f>
        <v>0.34688000000000002</v>
      </c>
      <c r="D68" s="21">
        <f t="shared" si="10"/>
        <v>8.6611735330836478E-3</v>
      </c>
      <c r="E68" s="1">
        <v>0.34688000000000002</v>
      </c>
      <c r="F68">
        <v>29.384999999999998</v>
      </c>
      <c r="G68">
        <f t="shared" si="7"/>
        <v>3.403096818104475E-2</v>
      </c>
      <c r="I68" s="1"/>
      <c r="K68" s="20"/>
      <c r="L68" s="37"/>
      <c r="M68" s="20"/>
      <c r="N68" s="42"/>
      <c r="O68" s="37" t="str">
        <f t="shared" si="20"/>
        <v/>
      </c>
      <c r="P68" s="9"/>
      <c r="Q68" s="9"/>
      <c r="S68" s="26" t="str">
        <f t="shared" ref="S68:S131" si="22">IF(R68="","",R68*F68)</f>
        <v/>
      </c>
      <c r="W68" s="37" t="str">
        <f t="shared" ref="W68:W77" si="23">IF(V68="","",V68*F68)</f>
        <v/>
      </c>
      <c r="X68" s="130" t="str">
        <f t="shared" si="16"/>
        <v/>
      </c>
      <c r="Y68" s="130" t="str">
        <f t="shared" si="11"/>
        <v/>
      </c>
      <c r="Z68" s="132"/>
      <c r="AA68" s="131" t="str">
        <f t="shared" si="18"/>
        <v/>
      </c>
      <c r="AC68" s="86" t="str">
        <f t="shared" si="15"/>
        <v/>
      </c>
      <c r="AE68" s="86" t="str">
        <f t="shared" si="12"/>
        <v/>
      </c>
      <c r="AF68" s="86">
        <f t="shared" si="14"/>
        <v>2786.2244812499998</v>
      </c>
      <c r="AG68" s="86" t="e">
        <f t="shared" si="9"/>
        <v>#N/A</v>
      </c>
      <c r="AH68" s="86">
        <f t="shared" si="19"/>
        <v>190.62731168863638</v>
      </c>
    </row>
    <row r="69" spans="1:34">
      <c r="A69">
        <v>1437</v>
      </c>
      <c r="B69" s="21">
        <f t="shared" ref="B69:B70" si="24">IF(E69="","",E69)</f>
        <v>0.40100000000000002</v>
      </c>
      <c r="C69" s="21">
        <f t="shared" si="21"/>
        <v>0.40100000000000002</v>
      </c>
      <c r="D69" s="21">
        <f t="shared" si="10"/>
        <v>1.0012484394506868E-2</v>
      </c>
      <c r="E69" s="1">
        <v>0.40100000000000002</v>
      </c>
      <c r="F69">
        <v>29.384999999999998</v>
      </c>
      <c r="G69">
        <f t="shared" ref="G69:G132" si="25">1/F69</f>
        <v>3.403096818104475E-2</v>
      </c>
      <c r="I69" s="1"/>
      <c r="K69" s="20"/>
      <c r="L69" s="37"/>
      <c r="M69" s="20"/>
      <c r="N69" s="42"/>
      <c r="O69" s="37" t="str">
        <f t="shared" ref="O69:O132" si="26">IF(N69="","",N69*F69)</f>
        <v/>
      </c>
      <c r="P69" s="9"/>
      <c r="Q69" s="9"/>
      <c r="S69" s="26" t="str">
        <f t="shared" si="22"/>
        <v/>
      </c>
      <c r="W69" s="37" t="str">
        <f t="shared" si="23"/>
        <v/>
      </c>
      <c r="X69" s="130">
        <f t="shared" si="16"/>
        <v>132.99251870324187</v>
      </c>
      <c r="Y69" s="130">
        <f t="shared" si="11"/>
        <v>9.3022514906483771</v>
      </c>
      <c r="Z69" s="132">
        <v>53.33</v>
      </c>
      <c r="AA69" s="131">
        <f t="shared" si="18"/>
        <v>1567.1020499999997</v>
      </c>
      <c r="AC69" s="86" t="str">
        <f t="shared" si="15"/>
        <v/>
      </c>
      <c r="AE69" s="86">
        <f t="shared" si="12"/>
        <v>1567.1020499999997</v>
      </c>
      <c r="AF69" s="86">
        <f t="shared" si="14"/>
        <v>2549.7765204545453</v>
      </c>
      <c r="AG69" s="86" t="e">
        <f t="shared" ref="AG69:AG132" si="27">IF(W69="",#N/A,W69)</f>
        <v>#N/A</v>
      </c>
      <c r="AH69" s="86">
        <f t="shared" si="19"/>
        <v>155.27139307386366</v>
      </c>
    </row>
    <row r="70" spans="1:34">
      <c r="A70">
        <v>1438</v>
      </c>
      <c r="B70" s="21">
        <f t="shared" si="24"/>
        <v>0.6875</v>
      </c>
      <c r="C70" s="21">
        <f t="shared" si="21"/>
        <v>0.6875</v>
      </c>
      <c r="D70" s="21">
        <f t="shared" ref="D70:D133" si="28">C70*D69/C69</f>
        <v>1.7166042446941327E-2</v>
      </c>
      <c r="E70" s="1">
        <v>0.6875</v>
      </c>
      <c r="F70">
        <v>29.384999999999998</v>
      </c>
      <c r="G70">
        <f t="shared" si="25"/>
        <v>3.403096818104475E-2</v>
      </c>
      <c r="I70" s="1"/>
      <c r="K70" s="20"/>
      <c r="L70" s="37"/>
      <c r="M70" s="20"/>
      <c r="O70" s="37" t="str">
        <f t="shared" si="26"/>
        <v/>
      </c>
      <c r="P70" s="9"/>
      <c r="Q70" s="9"/>
      <c r="S70" s="26" t="str">
        <f t="shared" si="22"/>
        <v/>
      </c>
      <c r="W70" s="37" t="str">
        <f t="shared" si="23"/>
        <v/>
      </c>
      <c r="X70" s="130" t="str">
        <f t="shared" si="16"/>
        <v/>
      </c>
      <c r="Y70" s="130" t="str">
        <f t="shared" ref="Y70:Y133" si="29">IF(X70="","",X70*93.2609/100*75/1000)</f>
        <v/>
      </c>
      <c r="Z70" s="132"/>
      <c r="AA70" s="131" t="str">
        <f t="shared" si="18"/>
        <v/>
      </c>
      <c r="AC70" s="86" t="str">
        <f t="shared" si="15"/>
        <v/>
      </c>
      <c r="AE70" s="86" t="str">
        <f t="shared" ref="AE70:AE133" si="30">IF(Z70="","",Z70*F70)</f>
        <v/>
      </c>
      <c r="AF70" s="86">
        <f t="shared" si="14"/>
        <v>2508.5408113636363</v>
      </c>
      <c r="AG70" s="86" t="e">
        <f t="shared" si="27"/>
        <v>#N/A</v>
      </c>
      <c r="AH70" s="86">
        <f t="shared" si="19"/>
        <v>155.27139307386366</v>
      </c>
    </row>
    <row r="71" spans="1:34">
      <c r="A71">
        <v>1439</v>
      </c>
      <c r="B71" s="21">
        <f>IF(N71="","",N71/K71)</f>
        <v>1.2993749999999997</v>
      </c>
      <c r="C71" s="21">
        <f t="shared" si="21"/>
        <v>1.2993749999999997</v>
      </c>
      <c r="D71" s="21">
        <f t="shared" si="28"/>
        <v>3.2443820224719096E-2</v>
      </c>
      <c r="E71" s="1">
        <v>1.375</v>
      </c>
      <c r="F71">
        <v>29.384999999999998</v>
      </c>
      <c r="G71">
        <f t="shared" si="25"/>
        <v>3.403096818104475E-2</v>
      </c>
      <c r="I71" s="1"/>
      <c r="J71" s="15">
        <v>12</v>
      </c>
      <c r="K71" s="20">
        <v>13.5</v>
      </c>
      <c r="L71" s="37">
        <v>1259.02215</v>
      </c>
      <c r="M71" s="20">
        <v>0.94426661249999999</v>
      </c>
      <c r="N71" s="37">
        <v>17.541562499999998</v>
      </c>
      <c r="O71" s="37">
        <f t="shared" si="26"/>
        <v>515.45881406249987</v>
      </c>
      <c r="P71" s="9">
        <f>IF(R71="","",R71/B71)</f>
        <v>1.0582010582010584</v>
      </c>
      <c r="Q71" s="9">
        <f>IF(P71="","",P71*93.2609/100*75/1000)</f>
        <v>7.4016587301587319E-2</v>
      </c>
      <c r="R71" s="26">
        <v>1.375</v>
      </c>
      <c r="S71" s="26">
        <f t="shared" si="22"/>
        <v>40.404374999999995</v>
      </c>
      <c r="T71" s="20">
        <f t="shared" ref="T71:T134" si="31">IF(K71="","",K71-P71)</f>
        <v>12.441798941798941</v>
      </c>
      <c r="U71" s="20">
        <f>IF(T71="","",T71*93.2609/100*75/1000)</f>
        <v>0.87025002519841266</v>
      </c>
      <c r="V71" s="37">
        <f t="shared" ref="V71:V77" si="32">IF(N71="","",N71-R71)</f>
        <v>16.166562499999998</v>
      </c>
      <c r="W71" s="37">
        <f t="shared" si="23"/>
        <v>475.05443906249991</v>
      </c>
      <c r="X71" s="130" t="str">
        <f t="shared" si="16"/>
        <v/>
      </c>
      <c r="Y71" s="130" t="str">
        <f t="shared" si="29"/>
        <v/>
      </c>
      <c r="Z71" s="132"/>
      <c r="AA71" s="131" t="str">
        <f t="shared" si="18"/>
        <v/>
      </c>
      <c r="AC71" s="86">
        <f t="shared" si="15"/>
        <v>90.649594800000003</v>
      </c>
      <c r="AE71" s="86" t="str">
        <f t="shared" si="30"/>
        <v/>
      </c>
      <c r="AF71" s="86">
        <f t="shared" si="14"/>
        <v>2434.4554312499999</v>
      </c>
      <c r="AG71" s="86">
        <f t="shared" si="27"/>
        <v>475.05443906249991</v>
      </c>
      <c r="AH71" s="86">
        <f t="shared" si="19"/>
        <v>155.27139307386366</v>
      </c>
    </row>
    <row r="72" spans="1:34">
      <c r="A72">
        <v>1440</v>
      </c>
      <c r="B72" s="21">
        <f>IF(N72="","",N72/K72)</f>
        <v>0.98469000000000029</v>
      </c>
      <c r="C72" s="21">
        <f t="shared" si="21"/>
        <v>0.98469000000000029</v>
      </c>
      <c r="D72" s="21">
        <f t="shared" si="28"/>
        <v>2.4586516853932591E-2</v>
      </c>
      <c r="E72" s="1">
        <v>1.0416700000000001</v>
      </c>
      <c r="F72">
        <v>29.384999999999998</v>
      </c>
      <c r="G72">
        <f t="shared" si="25"/>
        <v>3.403096818104475E-2</v>
      </c>
      <c r="I72" s="1"/>
      <c r="J72" s="15">
        <v>12</v>
      </c>
      <c r="K72" s="20">
        <v>13.250000000000002</v>
      </c>
      <c r="L72" s="37">
        <v>1235.7069250000002</v>
      </c>
      <c r="M72" s="20">
        <v>0.9267801937500002</v>
      </c>
      <c r="N72" s="37">
        <v>13.047142500000005</v>
      </c>
      <c r="O72" s="37">
        <f t="shared" si="26"/>
        <v>383.3902823625001</v>
      </c>
      <c r="P72" s="9">
        <f>IF(R72="","",R72/B72)</f>
        <v>2.0310960810001113</v>
      </c>
      <c r="Q72" s="9">
        <f t="shared" ref="Q72:Q135" si="33">IF(P72="","",P72*93.2609/100*75/1000)</f>
        <v>0.14206638637540747</v>
      </c>
      <c r="R72" s="26">
        <v>2</v>
      </c>
      <c r="S72" s="26">
        <f t="shared" si="22"/>
        <v>58.769999999999996</v>
      </c>
      <c r="T72" s="20">
        <f t="shared" si="31"/>
        <v>11.21890391899989</v>
      </c>
      <c r="U72" s="20">
        <f t="shared" ref="U72:U135" si="34">IF(T72="","",T72*93.2609/100*75/1000)</f>
        <v>0.78471380737459262</v>
      </c>
      <c r="V72" s="37">
        <f t="shared" si="32"/>
        <v>11.047142500000005</v>
      </c>
      <c r="W72" s="37">
        <f t="shared" si="23"/>
        <v>324.62028236250012</v>
      </c>
      <c r="X72" s="130" t="str">
        <f t="shared" si="16"/>
        <v/>
      </c>
      <c r="Y72" s="130" t="str">
        <f t="shared" si="29"/>
        <v/>
      </c>
      <c r="Z72" s="132"/>
      <c r="AA72" s="131" t="str">
        <f t="shared" si="18"/>
        <v/>
      </c>
      <c r="AC72" s="86">
        <f t="shared" si="15"/>
        <v>88.970898600000027</v>
      </c>
      <c r="AE72" s="86" t="str">
        <f t="shared" si="30"/>
        <v/>
      </c>
      <c r="AF72" s="86">
        <f t="shared" si="14"/>
        <v>2264.5916812499995</v>
      </c>
      <c r="AG72" s="86">
        <f t="shared" si="27"/>
        <v>324.62028236250012</v>
      </c>
      <c r="AH72" s="86">
        <f t="shared" si="19"/>
        <v>155.27139307386366</v>
      </c>
    </row>
    <row r="73" spans="1:34">
      <c r="A73">
        <v>1441</v>
      </c>
      <c r="B73" s="21">
        <f>IF(N73="","",N73/K73)</f>
        <v>0.9846900000000004</v>
      </c>
      <c r="C73" s="21">
        <f t="shared" si="21"/>
        <v>0.9846900000000004</v>
      </c>
      <c r="D73" s="21">
        <f t="shared" si="28"/>
        <v>2.4586516853932591E-2</v>
      </c>
      <c r="E73" s="5">
        <v>1.042</v>
      </c>
      <c r="F73">
        <v>29.384999999999998</v>
      </c>
      <c r="G73">
        <f t="shared" si="25"/>
        <v>3.403096818104475E-2</v>
      </c>
      <c r="I73" s="5"/>
      <c r="J73" s="15">
        <v>10</v>
      </c>
      <c r="K73" s="20">
        <v>8</v>
      </c>
      <c r="L73" s="37">
        <v>746.08720000000005</v>
      </c>
      <c r="M73" s="20">
        <v>0.5595654000000001</v>
      </c>
      <c r="N73" s="37">
        <v>7.8775200000000032</v>
      </c>
      <c r="O73" s="37">
        <f t="shared" si="26"/>
        <v>231.48092520000009</v>
      </c>
      <c r="P73" s="9">
        <f>IF(R73="","",R73/B73)</f>
        <v>16.931216931216927</v>
      </c>
      <c r="Q73" s="9">
        <f t="shared" si="33"/>
        <v>1.1842653968253964</v>
      </c>
      <c r="R73" s="26">
        <v>16.672000000000001</v>
      </c>
      <c r="S73" s="26">
        <f t="shared" si="22"/>
        <v>489.90672000000001</v>
      </c>
      <c r="T73" s="20">
        <f t="shared" si="31"/>
        <v>-8.9312169312169267</v>
      </c>
      <c r="U73" s="20">
        <f t="shared" si="34"/>
        <v>-0.62469999682539656</v>
      </c>
      <c r="V73" s="37">
        <f t="shared" si="32"/>
        <v>-8.7944799999999965</v>
      </c>
      <c r="W73" s="37">
        <f t="shared" si="23"/>
        <v>-258.42579479999989</v>
      </c>
      <c r="X73" s="130">
        <f>IF(Z73="","",Z73/B73)</f>
        <v>69.818927784378815</v>
      </c>
      <c r="Y73" s="130">
        <f t="shared" si="29"/>
        <v>4.8835320316546316</v>
      </c>
      <c r="Z73" s="132">
        <v>68.75</v>
      </c>
      <c r="AA73" s="131">
        <f t="shared" si="18"/>
        <v>2020.2187499999998</v>
      </c>
      <c r="AC73" s="86">
        <f t="shared" si="15"/>
        <v>53.71827840000001</v>
      </c>
      <c r="AE73" s="86">
        <f t="shared" si="30"/>
        <v>2020.2187499999998</v>
      </c>
      <c r="AF73" s="86">
        <f t="shared" si="14"/>
        <v>2164.5925159090907</v>
      </c>
      <c r="AG73" s="86">
        <f t="shared" si="27"/>
        <v>-258.42579479999989</v>
      </c>
      <c r="AH73" s="86">
        <f t="shared" si="19"/>
        <v>155.27139307386366</v>
      </c>
    </row>
    <row r="74" spans="1:34">
      <c r="A74">
        <v>1442</v>
      </c>
      <c r="B74" s="21">
        <v>0.85899999999999999</v>
      </c>
      <c r="C74" s="21">
        <f t="shared" si="21"/>
        <v>0.85899999999999999</v>
      </c>
      <c r="D74" s="21">
        <f t="shared" si="28"/>
        <v>2.1448189762796502E-2</v>
      </c>
      <c r="E74" s="1">
        <v>0.85938000000000003</v>
      </c>
      <c r="F74">
        <v>29.384999999999998</v>
      </c>
      <c r="G74">
        <f t="shared" si="25"/>
        <v>3.403096818104475E-2</v>
      </c>
      <c r="I74" s="1"/>
      <c r="K74" s="20" t="s">
        <v>91</v>
      </c>
      <c r="L74" s="37"/>
      <c r="M74" s="20"/>
      <c r="O74" s="37" t="str">
        <f t="shared" si="26"/>
        <v/>
      </c>
      <c r="P74" s="9" t="str">
        <f>IF(R74="","",R74/#REF!)</f>
        <v/>
      </c>
      <c r="Q74" s="9" t="str">
        <f t="shared" si="33"/>
        <v/>
      </c>
      <c r="S74" s="26" t="str">
        <f t="shared" si="22"/>
        <v/>
      </c>
      <c r="T74" s="20" t="str">
        <f t="shared" si="31"/>
        <v/>
      </c>
      <c r="U74" s="20" t="str">
        <f t="shared" si="34"/>
        <v/>
      </c>
      <c r="V74" s="37" t="str">
        <f t="shared" si="32"/>
        <v/>
      </c>
      <c r="W74" s="37" t="str">
        <f t="shared" si="23"/>
        <v/>
      </c>
      <c r="X74" s="130">
        <f>IF(Z74="","",Z74/B74)</f>
        <v>88.038416763678697</v>
      </c>
      <c r="Y74" s="130">
        <f t="shared" si="29"/>
        <v>6.157906486466822</v>
      </c>
      <c r="Z74" s="132">
        <v>75.625</v>
      </c>
      <c r="AA74" s="131">
        <f t="shared" si="18"/>
        <v>2222.2406249999999</v>
      </c>
      <c r="AC74" s="86" t="str">
        <f t="shared" si="15"/>
        <v/>
      </c>
      <c r="AE74" s="86">
        <f t="shared" si="30"/>
        <v>2222.2406249999999</v>
      </c>
      <c r="AF74" s="86">
        <f t="shared" si="14"/>
        <v>1940.2767675</v>
      </c>
      <c r="AG74" s="86" t="e">
        <f t="shared" si="27"/>
        <v>#N/A</v>
      </c>
      <c r="AH74" s="86">
        <f t="shared" si="19"/>
        <v>155.27139307386366</v>
      </c>
    </row>
    <row r="75" spans="1:34">
      <c r="A75">
        <v>1443</v>
      </c>
      <c r="B75" s="21" t="str">
        <f>IF(N75="","",N75/K75)</f>
        <v/>
      </c>
      <c r="C75" s="21">
        <f t="shared" si="21"/>
        <v>0.85899999999999999</v>
      </c>
      <c r="D75" s="21">
        <f t="shared" si="28"/>
        <v>2.1448189762796502E-2</v>
      </c>
      <c r="E75" s="1">
        <v>1</v>
      </c>
      <c r="F75">
        <v>29.384999999999998</v>
      </c>
      <c r="G75">
        <f t="shared" si="25"/>
        <v>3.403096818104475E-2</v>
      </c>
      <c r="I75" s="1"/>
      <c r="K75" s="20" t="s">
        <v>91</v>
      </c>
      <c r="L75" s="37"/>
      <c r="M75" s="20"/>
      <c r="O75" s="37" t="str">
        <f t="shared" si="26"/>
        <v/>
      </c>
      <c r="P75" s="9" t="str">
        <f>IF(R75="","",R75/B75)</f>
        <v/>
      </c>
      <c r="Q75" s="9" t="str">
        <f t="shared" si="33"/>
        <v/>
      </c>
      <c r="S75" s="26" t="str">
        <f t="shared" si="22"/>
        <v/>
      </c>
      <c r="T75" s="20" t="str">
        <f t="shared" si="31"/>
        <v/>
      </c>
      <c r="U75" s="20" t="str">
        <f t="shared" si="34"/>
        <v/>
      </c>
      <c r="V75" s="37" t="str">
        <f t="shared" si="32"/>
        <v/>
      </c>
      <c r="W75" s="37" t="str">
        <f t="shared" si="23"/>
        <v/>
      </c>
      <c r="X75" s="130" t="str">
        <f>IF(Z75="","",Z75/E75)</f>
        <v/>
      </c>
      <c r="Y75" s="130" t="str">
        <f t="shared" si="29"/>
        <v/>
      </c>
      <c r="Z75" s="132"/>
      <c r="AA75" s="131" t="str">
        <f t="shared" si="18"/>
        <v/>
      </c>
      <c r="AC75" s="86" t="str">
        <f t="shared" si="15"/>
        <v/>
      </c>
      <c r="AE75" s="86" t="str">
        <f t="shared" si="30"/>
        <v/>
      </c>
      <c r="AF75" s="86">
        <f t="shared" si="14"/>
        <v>1940.2767675</v>
      </c>
      <c r="AG75" s="86" t="e">
        <f t="shared" si="27"/>
        <v>#N/A</v>
      </c>
      <c r="AH75" s="86">
        <f t="shared" si="19"/>
        <v>155.27139307386366</v>
      </c>
    </row>
    <row r="76" spans="1:34">
      <c r="A76">
        <v>1444</v>
      </c>
      <c r="B76" s="21">
        <f>IF(N76="","",N76/K76)</f>
        <v>0.94499999999999984</v>
      </c>
      <c r="C76" s="21">
        <f t="shared" si="21"/>
        <v>0.94499999999999984</v>
      </c>
      <c r="D76" s="21">
        <f t="shared" si="28"/>
        <v>2.3595505617977523E-2</v>
      </c>
      <c r="E76" s="1">
        <v>1</v>
      </c>
      <c r="F76">
        <v>29.384999999999998</v>
      </c>
      <c r="G76">
        <f t="shared" si="25"/>
        <v>3.403096818104475E-2</v>
      </c>
      <c r="I76" s="1"/>
      <c r="J76" s="15">
        <v>32</v>
      </c>
      <c r="K76" s="20">
        <v>18</v>
      </c>
      <c r="L76" s="37">
        <v>1678.6962000000001</v>
      </c>
      <c r="M76" s="20">
        <v>1.2590221500000003</v>
      </c>
      <c r="N76" s="37">
        <v>17.009999999999998</v>
      </c>
      <c r="O76" s="37">
        <f t="shared" si="26"/>
        <v>499.83884999999992</v>
      </c>
      <c r="P76" s="9">
        <f>IF(R76="","",R76/B76)</f>
        <v>3.1746031746031753</v>
      </c>
      <c r="Q76" s="9">
        <f t="shared" si="33"/>
        <v>0.22204976190476197</v>
      </c>
      <c r="R76" s="26">
        <v>3</v>
      </c>
      <c r="S76" s="26">
        <f t="shared" si="22"/>
        <v>88.155000000000001</v>
      </c>
      <c r="T76" s="20">
        <f t="shared" si="31"/>
        <v>14.825396825396824</v>
      </c>
      <c r="U76" s="20">
        <f>IF(T76="","",T76*93.2609/100*75/1000)</f>
        <v>1.0369723880952382</v>
      </c>
      <c r="V76" s="37">
        <f t="shared" si="32"/>
        <v>14.009999999999998</v>
      </c>
      <c r="W76" s="37">
        <f t="shared" si="23"/>
        <v>411.68384999999989</v>
      </c>
      <c r="X76" s="130">
        <f>IF(Z76="","",Z76/B76)</f>
        <v>72.75132275132276</v>
      </c>
      <c r="Y76" s="130">
        <f t="shared" si="29"/>
        <v>5.0886403769841282</v>
      </c>
      <c r="Z76" s="132">
        <v>68.75</v>
      </c>
      <c r="AA76" s="131">
        <f t="shared" si="18"/>
        <v>2020.2187499999998</v>
      </c>
      <c r="AC76" s="86">
        <f t="shared" si="15"/>
        <v>120.86612640000003</v>
      </c>
      <c r="AE76" s="86">
        <f t="shared" si="30"/>
        <v>2020.2187499999998</v>
      </c>
      <c r="AF76" s="86">
        <f t="shared" si="14"/>
        <v>1807.4875750000001</v>
      </c>
      <c r="AG76" s="86">
        <f t="shared" si="27"/>
        <v>411.68384999999989</v>
      </c>
      <c r="AH76" s="86">
        <f t="shared" si="19"/>
        <v>155.27139307386366</v>
      </c>
    </row>
    <row r="77" spans="1:34">
      <c r="A77">
        <v>1445</v>
      </c>
      <c r="B77" s="21">
        <v>0.5</v>
      </c>
      <c r="C77" s="21">
        <f t="shared" si="21"/>
        <v>0.5</v>
      </c>
      <c r="D77" s="21">
        <f t="shared" si="28"/>
        <v>1.2484394506866416E-2</v>
      </c>
      <c r="E77" s="1">
        <v>0.5</v>
      </c>
      <c r="F77">
        <v>29.384999999999998</v>
      </c>
      <c r="G77">
        <f t="shared" si="25"/>
        <v>3.403096818104475E-2</v>
      </c>
      <c r="I77" s="1"/>
      <c r="K77" s="20" t="s">
        <v>91</v>
      </c>
      <c r="L77" s="37"/>
      <c r="M77" s="20"/>
      <c r="O77" s="37" t="str">
        <f t="shared" si="26"/>
        <v/>
      </c>
      <c r="P77" s="9" t="str">
        <f>IF(R77="","",R77/#REF!)</f>
        <v/>
      </c>
      <c r="Q77" s="9" t="str">
        <f t="shared" si="33"/>
        <v/>
      </c>
      <c r="S77" s="26" t="str">
        <f t="shared" si="22"/>
        <v/>
      </c>
      <c r="T77" s="20" t="str">
        <f t="shared" si="31"/>
        <v/>
      </c>
      <c r="U77" s="20" t="str">
        <f t="shared" si="34"/>
        <v/>
      </c>
      <c r="V77" s="37" t="str">
        <f t="shared" si="32"/>
        <v/>
      </c>
      <c r="W77" s="37" t="str">
        <f t="shared" si="23"/>
        <v/>
      </c>
      <c r="X77" s="130">
        <f>IF(Z77="","",Z77/B77)</f>
        <v>110</v>
      </c>
      <c r="Y77" s="130">
        <f t="shared" si="29"/>
        <v>7.69402425</v>
      </c>
      <c r="Z77" s="132">
        <v>55</v>
      </c>
      <c r="AA77" s="131">
        <f t="shared" si="18"/>
        <v>1616.175</v>
      </c>
      <c r="AC77" s="86" t="str">
        <f t="shared" si="15"/>
        <v/>
      </c>
      <c r="AE77" s="86">
        <f t="shared" si="30"/>
        <v>1616.175</v>
      </c>
      <c r="AF77" s="86">
        <f t="shared" si="14"/>
        <v>1739.5735218750001</v>
      </c>
      <c r="AG77" s="86" t="e">
        <f t="shared" si="27"/>
        <v>#N/A</v>
      </c>
      <c r="AH77" s="86">
        <f t="shared" si="19"/>
        <v>155.27139307386366</v>
      </c>
    </row>
    <row r="78" spans="1:34">
      <c r="A78">
        <v>1446</v>
      </c>
      <c r="B78" s="21">
        <f>IF(N78="","",N78/K78)</f>
        <v>0.5</v>
      </c>
      <c r="C78" s="21">
        <f t="shared" si="21"/>
        <v>0.5</v>
      </c>
      <c r="D78" s="21">
        <f t="shared" si="28"/>
        <v>1.2484394506866416E-2</v>
      </c>
      <c r="E78" s="1">
        <v>0.34375</v>
      </c>
      <c r="F78">
        <v>25.605</v>
      </c>
      <c r="G78">
        <f t="shared" si="25"/>
        <v>3.9054872095293888E-2</v>
      </c>
      <c r="I78" s="1"/>
      <c r="K78" s="20">
        <v>24</v>
      </c>
      <c r="L78" s="37">
        <v>2238.2616000000003</v>
      </c>
      <c r="M78" s="20">
        <v>1.6786962000000001</v>
      </c>
      <c r="N78" s="37">
        <v>12</v>
      </c>
      <c r="O78" s="37">
        <f t="shared" si="26"/>
        <v>307.26</v>
      </c>
      <c r="P78" s="9">
        <f>IF(R78="","",R78/B78)</f>
        <v>4</v>
      </c>
      <c r="Q78" s="9">
        <f t="shared" si="33"/>
        <v>0.27978270000000005</v>
      </c>
      <c r="R78" s="26">
        <v>2</v>
      </c>
      <c r="S78" s="26">
        <f t="shared" si="22"/>
        <v>51.21</v>
      </c>
      <c r="T78" s="20">
        <f t="shared" si="31"/>
        <v>20</v>
      </c>
      <c r="U78" s="31">
        <f>U76/Y76</f>
        <v>0.20378181818181815</v>
      </c>
      <c r="V78" s="38">
        <f>V76/Z76</f>
        <v>0.20378181818181815</v>
      </c>
      <c r="W78" s="38">
        <f>W76/AA76</f>
        <v>0.20378181818181815</v>
      </c>
      <c r="X78" s="130" t="str">
        <f>IF(Z78="","",Z78/E78)</f>
        <v/>
      </c>
      <c r="Y78" s="130" t="str">
        <f t="shared" si="29"/>
        <v/>
      </c>
      <c r="Z78" s="132"/>
      <c r="AA78" s="131" t="str">
        <f t="shared" si="18"/>
        <v/>
      </c>
      <c r="AC78" s="86">
        <f t="shared" si="15"/>
        <v>161.15483520000001</v>
      </c>
      <c r="AE78" s="86" t="str">
        <f t="shared" si="30"/>
        <v/>
      </c>
      <c r="AF78" s="86">
        <f t="shared" si="14"/>
        <v>1739.5735218750001</v>
      </c>
      <c r="AG78" s="86">
        <f t="shared" si="27"/>
        <v>0.20378181818181815</v>
      </c>
      <c r="AH78" s="86">
        <f t="shared" si="19"/>
        <v>155.27139307386366</v>
      </c>
    </row>
    <row r="79" spans="1:34">
      <c r="A79">
        <v>1447</v>
      </c>
      <c r="B79" s="21">
        <f>IF(N79="","",N79/K79)</f>
        <v>0.42</v>
      </c>
      <c r="C79" s="21">
        <f t="shared" si="21"/>
        <v>0.42</v>
      </c>
      <c r="D79" s="21">
        <f t="shared" si="28"/>
        <v>1.0486891385767789E-2</v>
      </c>
      <c r="E79" s="1">
        <v>0.41979166666666662</v>
      </c>
      <c r="F79">
        <v>25.605</v>
      </c>
      <c r="G79">
        <f t="shared" si="25"/>
        <v>3.9054872095293888E-2</v>
      </c>
      <c r="I79" s="1"/>
      <c r="K79" s="20">
        <v>28</v>
      </c>
      <c r="L79" s="37">
        <v>2611.3052000000002</v>
      </c>
      <c r="M79" s="20">
        <v>1.9584789000000002</v>
      </c>
      <c r="N79" s="37">
        <v>11.76</v>
      </c>
      <c r="O79" s="37">
        <f t="shared" si="26"/>
        <v>301.1148</v>
      </c>
      <c r="P79" s="9">
        <f>IF(R79="","",R79/B79)</f>
        <v>30</v>
      </c>
      <c r="Q79" s="9">
        <f t="shared" si="33"/>
        <v>2.0983702499999999</v>
      </c>
      <c r="R79" s="26">
        <v>12.6</v>
      </c>
      <c r="S79" s="26">
        <f t="shared" si="22"/>
        <v>322.62299999999999</v>
      </c>
      <c r="T79" s="20">
        <f t="shared" si="31"/>
        <v>-2</v>
      </c>
      <c r="U79" s="20">
        <f t="shared" si="34"/>
        <v>-0.13989135000000003</v>
      </c>
      <c r="V79" s="37">
        <f t="shared" ref="V79:V142" si="35">IF(N79="","",N79-R79)</f>
        <v>-0.83999999999999986</v>
      </c>
      <c r="W79" s="37">
        <f t="shared" ref="W79:W142" si="36">IF(V79="","",V79*F79)</f>
        <v>-21.508199999999995</v>
      </c>
      <c r="X79" s="130" t="str">
        <f>IF(Z79="","",Z79/E79)</f>
        <v/>
      </c>
      <c r="Y79" s="130" t="str">
        <f t="shared" si="29"/>
        <v/>
      </c>
      <c r="Z79" s="132"/>
      <c r="AA79" s="131" t="str">
        <f t="shared" si="18"/>
        <v/>
      </c>
      <c r="AC79" s="86">
        <f t="shared" si="15"/>
        <v>188.01397440000002</v>
      </c>
      <c r="AE79" s="86" t="str">
        <f t="shared" si="30"/>
        <v/>
      </c>
      <c r="AF79" s="86">
        <f t="shared" ref="AF79:AF92" si="37">AVERAGE(AE69:AE89)</f>
        <v>1739.5735218750001</v>
      </c>
      <c r="AG79" s="86">
        <f t="shared" si="27"/>
        <v>-21.508199999999995</v>
      </c>
      <c r="AH79" s="86">
        <f t="shared" si="19"/>
        <v>155.27139307386366</v>
      </c>
    </row>
    <row r="80" spans="1:34">
      <c r="A80">
        <v>1448</v>
      </c>
      <c r="B80" s="21">
        <v>0.34399999999999997</v>
      </c>
      <c r="C80" s="21">
        <f t="shared" si="21"/>
        <v>0.34399999999999997</v>
      </c>
      <c r="D80" s="21">
        <f t="shared" si="28"/>
        <v>8.5892634207240942E-3</v>
      </c>
      <c r="E80">
        <v>0.34375</v>
      </c>
      <c r="F80">
        <v>25.605</v>
      </c>
      <c r="G80">
        <f t="shared" si="25"/>
        <v>3.9054872095293888E-2</v>
      </c>
      <c r="I80" s="1"/>
      <c r="K80" s="20" t="s">
        <v>91</v>
      </c>
      <c r="L80" s="37"/>
      <c r="M80" s="20"/>
      <c r="O80" s="37" t="str">
        <f t="shared" si="26"/>
        <v/>
      </c>
      <c r="P80" s="9" t="str">
        <f>IF(R80="","",R80/#REF!)</f>
        <v/>
      </c>
      <c r="Q80" s="9" t="str">
        <f t="shared" si="33"/>
        <v/>
      </c>
      <c r="S80" s="26" t="str">
        <f t="shared" si="22"/>
        <v/>
      </c>
      <c r="T80" s="20" t="str">
        <f t="shared" si="31"/>
        <v/>
      </c>
      <c r="U80" s="20" t="str">
        <f t="shared" si="34"/>
        <v/>
      </c>
      <c r="V80" s="37" t="str">
        <f t="shared" si="35"/>
        <v/>
      </c>
      <c r="W80" s="37" t="str">
        <f t="shared" si="36"/>
        <v/>
      </c>
      <c r="X80" s="130">
        <f>IF(Z80="","",Z80/B80)</f>
        <v>179.79651162790699</v>
      </c>
      <c r="Y80" s="130">
        <f t="shared" si="29"/>
        <v>12.575988368459305</v>
      </c>
      <c r="Z80" s="132">
        <v>61.85</v>
      </c>
      <c r="AA80" s="131">
        <f t="shared" si="18"/>
        <v>1583.6692500000001</v>
      </c>
      <c r="AC80" s="86" t="str">
        <f t="shared" si="15"/>
        <v/>
      </c>
      <c r="AE80" s="86">
        <f t="shared" si="30"/>
        <v>1583.6692500000001</v>
      </c>
      <c r="AF80" s="86">
        <f t="shared" si="37"/>
        <v>1764.2123035714287</v>
      </c>
      <c r="AG80" s="86" t="e">
        <f t="shared" si="27"/>
        <v>#N/A</v>
      </c>
      <c r="AH80" s="86">
        <f t="shared" si="19"/>
        <v>155.27139307386366</v>
      </c>
    </row>
    <row r="81" spans="1:34">
      <c r="A81">
        <v>1449</v>
      </c>
      <c r="B81" s="21">
        <v>0.66700000000000004</v>
      </c>
      <c r="C81" s="21">
        <f t="shared" si="21"/>
        <v>0.66700000000000004</v>
      </c>
      <c r="D81" s="21">
        <f t="shared" si="28"/>
        <v>1.6654182272159802E-2</v>
      </c>
      <c r="E81">
        <v>0.66666666666666663</v>
      </c>
      <c r="F81">
        <v>25.605</v>
      </c>
      <c r="G81">
        <f t="shared" si="25"/>
        <v>3.9054872095293888E-2</v>
      </c>
      <c r="I81" s="1"/>
      <c r="K81" s="20" t="s">
        <v>91</v>
      </c>
      <c r="L81" s="37"/>
      <c r="M81" s="20"/>
      <c r="O81" s="37" t="str">
        <f t="shared" si="26"/>
        <v/>
      </c>
      <c r="P81" s="9" t="str">
        <f>IF(R81="","",R81/#REF!)</f>
        <v/>
      </c>
      <c r="Q81" s="9" t="str">
        <f t="shared" si="33"/>
        <v/>
      </c>
      <c r="S81" s="26" t="str">
        <f t="shared" si="22"/>
        <v/>
      </c>
      <c r="T81" s="20" t="str">
        <f t="shared" si="31"/>
        <v/>
      </c>
      <c r="U81" s="20" t="str">
        <f t="shared" si="34"/>
        <v/>
      </c>
      <c r="V81" s="37" t="str">
        <f t="shared" si="35"/>
        <v/>
      </c>
      <c r="W81" s="37" t="str">
        <f t="shared" si="36"/>
        <v/>
      </c>
      <c r="X81" s="130">
        <f>IF(Z81="","",Z81/B81)</f>
        <v>94.827586206896541</v>
      </c>
      <c r="Y81" s="130">
        <f t="shared" si="29"/>
        <v>6.6327795258620688</v>
      </c>
      <c r="Z81" s="132">
        <v>63.25</v>
      </c>
      <c r="AA81" s="131">
        <f t="shared" si="18"/>
        <v>1619.5162500000001</v>
      </c>
      <c r="AC81" s="86" t="str">
        <f t="shared" si="15"/>
        <v/>
      </c>
      <c r="AE81" s="86">
        <f t="shared" si="30"/>
        <v>1619.5162500000001</v>
      </c>
      <c r="AF81" s="86">
        <f t="shared" si="37"/>
        <v>1764.2123035714287</v>
      </c>
      <c r="AG81" s="86" t="e">
        <f t="shared" si="27"/>
        <v>#N/A</v>
      </c>
      <c r="AH81" s="86">
        <f t="shared" si="19"/>
        <v>155.27139307386366</v>
      </c>
    </row>
    <row r="82" spans="1:34">
      <c r="A82">
        <v>1450</v>
      </c>
      <c r="B82" s="21" t="str">
        <f t="shared" ref="B82:B113" si="38">IF(N82="","",N82/K82)</f>
        <v/>
      </c>
      <c r="C82" s="21">
        <f t="shared" si="21"/>
        <v>0.66700000000000004</v>
      </c>
      <c r="D82" s="21">
        <f t="shared" si="28"/>
        <v>1.6654182272159802E-2</v>
      </c>
      <c r="E82" s="1">
        <v>0.875</v>
      </c>
      <c r="F82">
        <v>25.605</v>
      </c>
      <c r="G82">
        <f t="shared" si="25"/>
        <v>3.9054872095293888E-2</v>
      </c>
      <c r="I82" s="1"/>
      <c r="K82" s="20" t="s">
        <v>91</v>
      </c>
      <c r="L82" s="37"/>
      <c r="M82" s="20"/>
      <c r="O82" s="37" t="str">
        <f t="shared" si="26"/>
        <v/>
      </c>
      <c r="P82" s="9" t="str">
        <f t="shared" ref="P82:P113" si="39">IF(R82="","",R82/B82)</f>
        <v/>
      </c>
      <c r="Q82" s="9" t="str">
        <f t="shared" si="33"/>
        <v/>
      </c>
      <c r="S82" s="26" t="str">
        <f t="shared" si="22"/>
        <v/>
      </c>
      <c r="T82" s="20" t="str">
        <f t="shared" si="31"/>
        <v/>
      </c>
      <c r="U82" s="20" t="str">
        <f t="shared" si="34"/>
        <v/>
      </c>
      <c r="V82" s="37" t="str">
        <f t="shared" si="35"/>
        <v/>
      </c>
      <c r="W82" s="37" t="str">
        <f t="shared" si="36"/>
        <v/>
      </c>
      <c r="X82" s="130">
        <f t="shared" ref="X82:X113" si="40">IF(Z82="","",Z82/E82)</f>
        <v>56.571428571428569</v>
      </c>
      <c r="Y82" s="130">
        <f t="shared" si="29"/>
        <v>3.9569267571428566</v>
      </c>
      <c r="Z82" s="132">
        <v>49.5</v>
      </c>
      <c r="AA82" s="131">
        <f t="shared" si="18"/>
        <v>1267.4475</v>
      </c>
      <c r="AC82" s="86" t="str">
        <f t="shared" ref="AC82:AC145" si="41">IF(M82="","",M82*96)</f>
        <v/>
      </c>
      <c r="AE82" s="86">
        <f t="shared" si="30"/>
        <v>1267.4475</v>
      </c>
      <c r="AF82" s="86">
        <f t="shared" si="37"/>
        <v>1764.2123035714287</v>
      </c>
      <c r="AG82" s="86" t="e">
        <f t="shared" si="27"/>
        <v>#N/A</v>
      </c>
      <c r="AH82" s="86">
        <f t="shared" si="19"/>
        <v>91.314783876136389</v>
      </c>
    </row>
    <row r="83" spans="1:34">
      <c r="A83">
        <v>1451</v>
      </c>
      <c r="B83" s="21" t="str">
        <f t="shared" si="38"/>
        <v/>
      </c>
      <c r="C83" s="21">
        <f t="shared" si="21"/>
        <v>0.66700000000000004</v>
      </c>
      <c r="D83" s="21">
        <f t="shared" si="28"/>
        <v>1.6654182272159802E-2</v>
      </c>
      <c r="E83" s="1"/>
      <c r="F83">
        <v>25.605</v>
      </c>
      <c r="G83">
        <f t="shared" si="25"/>
        <v>3.9054872095293888E-2</v>
      </c>
      <c r="I83" s="1"/>
      <c r="K83" s="20" t="s">
        <v>91</v>
      </c>
      <c r="L83" s="37"/>
      <c r="M83" s="20"/>
      <c r="O83" s="37" t="str">
        <f t="shared" si="26"/>
        <v/>
      </c>
      <c r="P83" s="9" t="str">
        <f t="shared" si="39"/>
        <v/>
      </c>
      <c r="Q83" s="9" t="str">
        <f t="shared" si="33"/>
        <v/>
      </c>
      <c r="S83" s="26" t="str">
        <f t="shared" si="22"/>
        <v/>
      </c>
      <c r="T83" s="20" t="str">
        <f t="shared" si="31"/>
        <v/>
      </c>
      <c r="U83" s="20" t="str">
        <f t="shared" si="34"/>
        <v/>
      </c>
      <c r="V83" s="37" t="str">
        <f t="shared" si="35"/>
        <v/>
      </c>
      <c r="W83" s="37" t="str">
        <f t="shared" si="36"/>
        <v/>
      </c>
      <c r="X83" s="130" t="str">
        <f t="shared" si="40"/>
        <v/>
      </c>
      <c r="Y83" s="130" t="str">
        <f t="shared" si="29"/>
        <v/>
      </c>
      <c r="Z83" s="133"/>
      <c r="AA83" s="131" t="str">
        <f t="shared" si="18"/>
        <v/>
      </c>
      <c r="AC83" s="86" t="str">
        <f t="shared" si="41"/>
        <v/>
      </c>
      <c r="AE83" s="86" t="str">
        <f t="shared" si="30"/>
        <v/>
      </c>
      <c r="AF83" s="86">
        <f t="shared" si="37"/>
        <v>1764.2123035714287</v>
      </c>
      <c r="AG83" s="86" t="e">
        <f t="shared" si="27"/>
        <v>#N/A</v>
      </c>
      <c r="AH83" s="86">
        <f t="shared" si="19"/>
        <v>32.988409254545459</v>
      </c>
    </row>
    <row r="84" spans="1:34">
      <c r="A84">
        <v>1452</v>
      </c>
      <c r="B84" s="21" t="str">
        <f t="shared" si="38"/>
        <v/>
      </c>
      <c r="C84" s="21">
        <f t="shared" si="21"/>
        <v>0.66700000000000004</v>
      </c>
      <c r="D84" s="21">
        <f t="shared" si="28"/>
        <v>1.6654182272159802E-2</v>
      </c>
      <c r="E84" s="1"/>
      <c r="F84">
        <v>25.605</v>
      </c>
      <c r="G84">
        <f t="shared" si="25"/>
        <v>3.9054872095293888E-2</v>
      </c>
      <c r="I84" s="1"/>
      <c r="K84" s="20" t="s">
        <v>91</v>
      </c>
      <c r="L84" s="37"/>
      <c r="M84" s="20"/>
      <c r="O84" s="37" t="str">
        <f t="shared" si="26"/>
        <v/>
      </c>
      <c r="P84" s="9" t="str">
        <f t="shared" si="39"/>
        <v/>
      </c>
      <c r="Q84" s="9" t="str">
        <f t="shared" si="33"/>
        <v/>
      </c>
      <c r="S84" s="26" t="str">
        <f t="shared" si="22"/>
        <v/>
      </c>
      <c r="T84" s="20" t="str">
        <f t="shared" si="31"/>
        <v/>
      </c>
      <c r="U84" s="20" t="str">
        <f t="shared" si="34"/>
        <v/>
      </c>
      <c r="V84" s="37" t="str">
        <f t="shared" si="35"/>
        <v/>
      </c>
      <c r="W84" s="37" t="str">
        <f t="shared" si="36"/>
        <v/>
      </c>
      <c r="X84" s="130" t="str">
        <f t="shared" si="40"/>
        <v/>
      </c>
      <c r="Y84" s="130" t="str">
        <f t="shared" si="29"/>
        <v/>
      </c>
      <c r="Z84" s="133"/>
      <c r="AA84" s="131" t="str">
        <f t="shared" si="18"/>
        <v/>
      </c>
      <c r="AC84" s="86" t="str">
        <f t="shared" si="41"/>
        <v/>
      </c>
      <c r="AE84" s="86" t="str">
        <f t="shared" si="30"/>
        <v/>
      </c>
      <c r="AF84" s="86">
        <f t="shared" si="37"/>
        <v>1721.5445625</v>
      </c>
      <c r="AG84" s="86" t="e">
        <f t="shared" si="27"/>
        <v>#N/A</v>
      </c>
      <c r="AH84" s="86">
        <f t="shared" si="19"/>
        <v>129.15136107954544</v>
      </c>
    </row>
    <row r="85" spans="1:34">
      <c r="A85">
        <v>1453</v>
      </c>
      <c r="B85" s="21" t="str">
        <f t="shared" si="38"/>
        <v/>
      </c>
      <c r="C85" s="21">
        <f t="shared" si="21"/>
        <v>0.66700000000000004</v>
      </c>
      <c r="D85" s="21">
        <f t="shared" si="28"/>
        <v>1.6654182272159802E-2</v>
      </c>
      <c r="E85" s="1"/>
      <c r="F85">
        <v>25.605</v>
      </c>
      <c r="G85">
        <f t="shared" si="25"/>
        <v>3.9054872095293888E-2</v>
      </c>
      <c r="I85" s="1"/>
      <c r="K85" s="20" t="s">
        <v>91</v>
      </c>
      <c r="L85" s="37"/>
      <c r="M85" s="20"/>
      <c r="O85" s="37" t="str">
        <f t="shared" si="26"/>
        <v/>
      </c>
      <c r="P85" s="9" t="str">
        <f t="shared" si="39"/>
        <v/>
      </c>
      <c r="Q85" s="9" t="str">
        <f t="shared" si="33"/>
        <v/>
      </c>
      <c r="S85" s="26" t="str">
        <f t="shared" si="22"/>
        <v/>
      </c>
      <c r="T85" s="20" t="str">
        <f t="shared" si="31"/>
        <v/>
      </c>
      <c r="U85" s="20" t="str">
        <f t="shared" si="34"/>
        <v/>
      </c>
      <c r="V85" s="37" t="str">
        <f t="shared" si="35"/>
        <v/>
      </c>
      <c r="W85" s="37" t="str">
        <f t="shared" si="36"/>
        <v/>
      </c>
      <c r="X85" s="130" t="str">
        <f t="shared" si="40"/>
        <v/>
      </c>
      <c r="Y85" s="130" t="str">
        <f t="shared" si="29"/>
        <v/>
      </c>
      <c r="Z85" s="133"/>
      <c r="AA85" s="131" t="str">
        <f t="shared" si="18"/>
        <v/>
      </c>
      <c r="AC85" s="86" t="str">
        <f t="shared" si="41"/>
        <v/>
      </c>
      <c r="AE85" s="86" t="str">
        <f t="shared" si="30"/>
        <v/>
      </c>
      <c r="AF85" s="86">
        <f t="shared" si="37"/>
        <v>1621.4053500000002</v>
      </c>
      <c r="AG85" s="86" t="e">
        <f t="shared" si="27"/>
        <v>#N/A</v>
      </c>
      <c r="AH85" s="86">
        <f t="shared" si="19"/>
        <v>129.31614886363636</v>
      </c>
    </row>
    <row r="86" spans="1:34">
      <c r="A86">
        <v>1454</v>
      </c>
      <c r="B86" s="21" t="str">
        <f t="shared" si="38"/>
        <v/>
      </c>
      <c r="C86" s="21">
        <f t="shared" si="21"/>
        <v>0.66700000000000004</v>
      </c>
      <c r="D86" s="21">
        <f t="shared" si="28"/>
        <v>1.6654182272159802E-2</v>
      </c>
      <c r="E86" s="1"/>
      <c r="F86">
        <v>25.605</v>
      </c>
      <c r="G86">
        <f t="shared" si="25"/>
        <v>3.9054872095293888E-2</v>
      </c>
      <c r="I86" s="1"/>
      <c r="K86" s="20" t="s">
        <v>91</v>
      </c>
      <c r="L86" s="37"/>
      <c r="M86" s="20"/>
      <c r="O86" s="37" t="str">
        <f t="shared" si="26"/>
        <v/>
      </c>
      <c r="P86" s="9" t="str">
        <f t="shared" si="39"/>
        <v/>
      </c>
      <c r="Q86" s="9" t="str">
        <f t="shared" si="33"/>
        <v/>
      </c>
      <c r="S86" s="26" t="str">
        <f t="shared" si="22"/>
        <v/>
      </c>
      <c r="T86" s="20" t="str">
        <f t="shared" si="31"/>
        <v/>
      </c>
      <c r="U86" s="20" t="str">
        <f t="shared" si="34"/>
        <v/>
      </c>
      <c r="V86" s="37" t="str">
        <f t="shared" si="35"/>
        <v/>
      </c>
      <c r="W86" s="37" t="str">
        <f t="shared" si="36"/>
        <v/>
      </c>
      <c r="X86" s="130" t="str">
        <f t="shared" si="40"/>
        <v/>
      </c>
      <c r="Y86" s="130" t="str">
        <f t="shared" si="29"/>
        <v/>
      </c>
      <c r="Z86" s="133"/>
      <c r="AA86" s="131" t="str">
        <f t="shared" si="18"/>
        <v/>
      </c>
      <c r="AC86" s="86" t="str">
        <f t="shared" si="41"/>
        <v/>
      </c>
      <c r="AE86" s="86" t="str">
        <f t="shared" si="30"/>
        <v/>
      </c>
      <c r="AF86" s="86">
        <f t="shared" si="37"/>
        <v>1621.4053500000002</v>
      </c>
      <c r="AG86" s="86" t="e">
        <f t="shared" si="27"/>
        <v>#N/A</v>
      </c>
      <c r="AH86" s="86">
        <f t="shared" si="19"/>
        <v>129.31614886363636</v>
      </c>
    </row>
    <row r="87" spans="1:34">
      <c r="A87">
        <v>1455</v>
      </c>
      <c r="B87" s="21" t="str">
        <f t="shared" si="38"/>
        <v/>
      </c>
      <c r="C87" s="21">
        <f t="shared" si="21"/>
        <v>0.66700000000000004</v>
      </c>
      <c r="D87" s="21">
        <f t="shared" si="28"/>
        <v>1.6654182272159802E-2</v>
      </c>
      <c r="E87" s="1"/>
      <c r="F87">
        <v>25.605</v>
      </c>
      <c r="G87">
        <f t="shared" si="25"/>
        <v>3.9054872095293888E-2</v>
      </c>
      <c r="I87" s="1"/>
      <c r="K87" s="20" t="s">
        <v>91</v>
      </c>
      <c r="L87" s="37"/>
      <c r="M87" s="20"/>
      <c r="O87" s="37" t="str">
        <f t="shared" si="26"/>
        <v/>
      </c>
      <c r="P87" s="9" t="str">
        <f t="shared" si="39"/>
        <v/>
      </c>
      <c r="Q87" s="9" t="str">
        <f t="shared" si="33"/>
        <v/>
      </c>
      <c r="S87" s="26" t="str">
        <f t="shared" si="22"/>
        <v/>
      </c>
      <c r="T87" s="20" t="str">
        <f t="shared" si="31"/>
        <v/>
      </c>
      <c r="U87" s="20" t="str">
        <f t="shared" si="34"/>
        <v/>
      </c>
      <c r="V87" s="37" t="str">
        <f t="shared" si="35"/>
        <v/>
      </c>
      <c r="W87" s="37" t="str">
        <f t="shared" si="36"/>
        <v/>
      </c>
      <c r="X87" s="130" t="str">
        <f t="shared" si="40"/>
        <v/>
      </c>
      <c r="Y87" s="130" t="str">
        <f t="shared" si="29"/>
        <v/>
      </c>
      <c r="Z87" s="133"/>
      <c r="AA87" s="131" t="str">
        <f t="shared" si="18"/>
        <v/>
      </c>
      <c r="AC87" s="86" t="str">
        <f t="shared" si="41"/>
        <v/>
      </c>
      <c r="AE87" s="86" t="str">
        <f t="shared" si="30"/>
        <v/>
      </c>
      <c r="AF87" s="86">
        <f t="shared" si="37"/>
        <v>1521.7020000000002</v>
      </c>
      <c r="AG87" s="86" t="e">
        <f t="shared" si="27"/>
        <v>#N/A</v>
      </c>
      <c r="AH87" s="86">
        <f t="shared" si="19"/>
        <v>58.724223579545459</v>
      </c>
    </row>
    <row r="88" spans="1:34">
      <c r="A88">
        <v>1456</v>
      </c>
      <c r="B88" s="21" t="str">
        <f t="shared" si="38"/>
        <v/>
      </c>
      <c r="C88" s="21">
        <f t="shared" si="21"/>
        <v>0.66700000000000004</v>
      </c>
      <c r="D88" s="21">
        <f t="shared" si="28"/>
        <v>1.6654182272159802E-2</v>
      </c>
      <c r="E88" s="1"/>
      <c r="F88">
        <v>23.805</v>
      </c>
      <c r="G88">
        <f t="shared" si="25"/>
        <v>4.200798151648813E-2</v>
      </c>
      <c r="I88" s="1"/>
      <c r="K88" s="20" t="s">
        <v>91</v>
      </c>
      <c r="L88" s="37"/>
      <c r="M88" s="20"/>
      <c r="O88" s="37" t="str">
        <f t="shared" si="26"/>
        <v/>
      </c>
      <c r="P88" s="9" t="str">
        <f t="shared" si="39"/>
        <v/>
      </c>
      <c r="Q88" s="9" t="str">
        <f t="shared" si="33"/>
        <v/>
      </c>
      <c r="S88" s="26" t="str">
        <f t="shared" si="22"/>
        <v/>
      </c>
      <c r="T88" s="20" t="str">
        <f t="shared" si="31"/>
        <v/>
      </c>
      <c r="U88" s="20" t="str">
        <f t="shared" si="34"/>
        <v/>
      </c>
      <c r="V88" s="37" t="str">
        <f t="shared" si="35"/>
        <v/>
      </c>
      <c r="W88" s="37" t="str">
        <f t="shared" si="36"/>
        <v/>
      </c>
      <c r="X88" s="130" t="str">
        <f t="shared" si="40"/>
        <v/>
      </c>
      <c r="Y88" s="130" t="str">
        <f t="shared" si="29"/>
        <v/>
      </c>
      <c r="Z88" s="133"/>
      <c r="AA88" s="131" t="str">
        <f t="shared" si="18"/>
        <v/>
      </c>
      <c r="AC88" s="86" t="str">
        <f t="shared" si="41"/>
        <v/>
      </c>
      <c r="AE88" s="86" t="str">
        <f t="shared" si="30"/>
        <v/>
      </c>
      <c r="AF88" s="86">
        <f t="shared" si="37"/>
        <v>1490.2110000000002</v>
      </c>
      <c r="AG88" s="86" t="e">
        <f t="shared" si="27"/>
        <v>#N/A</v>
      </c>
      <c r="AH88" s="86">
        <f t="shared" si="19"/>
        <v>58.724223579545459</v>
      </c>
    </row>
    <row r="89" spans="1:34">
      <c r="A89">
        <v>1457</v>
      </c>
      <c r="B89" s="21" t="str">
        <f t="shared" si="38"/>
        <v/>
      </c>
      <c r="C89" s="21">
        <f t="shared" si="21"/>
        <v>0.66700000000000004</v>
      </c>
      <c r="D89" s="21">
        <f t="shared" si="28"/>
        <v>1.6654182272159802E-2</v>
      </c>
      <c r="E89" s="1"/>
      <c r="F89">
        <v>23.805</v>
      </c>
      <c r="G89">
        <f t="shared" si="25"/>
        <v>4.200798151648813E-2</v>
      </c>
      <c r="I89" s="1"/>
      <c r="K89" s="20" t="s">
        <v>91</v>
      </c>
      <c r="L89" s="37"/>
      <c r="M89" s="20"/>
      <c r="O89" s="37" t="str">
        <f t="shared" si="26"/>
        <v/>
      </c>
      <c r="P89" s="9" t="str">
        <f t="shared" si="39"/>
        <v/>
      </c>
      <c r="Q89" s="9" t="str">
        <f t="shared" si="33"/>
        <v/>
      </c>
      <c r="S89" s="26" t="str">
        <f t="shared" si="22"/>
        <v/>
      </c>
      <c r="T89" s="20" t="str">
        <f t="shared" si="31"/>
        <v/>
      </c>
      <c r="U89" s="20" t="str">
        <f t="shared" si="34"/>
        <v/>
      </c>
      <c r="V89" s="37" t="str">
        <f t="shared" si="35"/>
        <v/>
      </c>
      <c r="W89" s="37" t="str">
        <f t="shared" si="36"/>
        <v/>
      </c>
      <c r="X89" s="130" t="str">
        <f t="shared" si="40"/>
        <v/>
      </c>
      <c r="Y89" s="130" t="str">
        <f t="shared" si="29"/>
        <v/>
      </c>
      <c r="Z89" s="133"/>
      <c r="AA89" s="131" t="str">
        <f t="shared" si="18"/>
        <v/>
      </c>
      <c r="AC89" s="86" t="str">
        <f t="shared" si="41"/>
        <v/>
      </c>
      <c r="AE89" s="86" t="str">
        <f t="shared" si="30"/>
        <v/>
      </c>
      <c r="AF89" s="86">
        <f t="shared" si="37"/>
        <v>1490.2110000000002</v>
      </c>
      <c r="AG89" s="86" t="e">
        <f t="shared" si="27"/>
        <v>#N/A</v>
      </c>
      <c r="AH89" s="86">
        <f t="shared" si="19"/>
        <v>178.4421843749999</v>
      </c>
    </row>
    <row r="90" spans="1:34">
      <c r="A90">
        <v>1458</v>
      </c>
      <c r="B90" s="21" t="str">
        <f t="shared" si="38"/>
        <v/>
      </c>
      <c r="C90" s="21">
        <f t="shared" si="21"/>
        <v>0.66700000000000004</v>
      </c>
      <c r="D90" s="21">
        <f t="shared" si="28"/>
        <v>1.6654182272159802E-2</v>
      </c>
      <c r="E90" s="1"/>
      <c r="F90">
        <v>23.805</v>
      </c>
      <c r="G90">
        <f t="shared" si="25"/>
        <v>4.200798151648813E-2</v>
      </c>
      <c r="I90" s="1"/>
      <c r="K90" s="20" t="s">
        <v>91</v>
      </c>
      <c r="L90" s="37"/>
      <c r="M90" s="20"/>
      <c r="O90" s="37" t="str">
        <f t="shared" si="26"/>
        <v/>
      </c>
      <c r="P90" s="9" t="str">
        <f t="shared" si="39"/>
        <v/>
      </c>
      <c r="Q90" s="9" t="str">
        <f t="shared" si="33"/>
        <v/>
      </c>
      <c r="S90" s="26" t="str">
        <f t="shared" si="22"/>
        <v/>
      </c>
      <c r="T90" s="20" t="str">
        <f t="shared" si="31"/>
        <v/>
      </c>
      <c r="U90" s="20" t="str">
        <f t="shared" si="34"/>
        <v/>
      </c>
      <c r="V90" s="37" t="str">
        <f t="shared" si="35"/>
        <v/>
      </c>
      <c r="W90" s="37" t="str">
        <f t="shared" si="36"/>
        <v/>
      </c>
      <c r="X90" s="130" t="str">
        <f t="shared" si="40"/>
        <v/>
      </c>
      <c r="Y90" s="130" t="str">
        <f t="shared" si="29"/>
        <v/>
      </c>
      <c r="Z90" s="133"/>
      <c r="AA90" s="131" t="str">
        <f t="shared" si="18"/>
        <v/>
      </c>
      <c r="AC90" s="86" t="str">
        <f t="shared" si="41"/>
        <v/>
      </c>
      <c r="AE90" s="86" t="str">
        <f t="shared" si="30"/>
        <v/>
      </c>
      <c r="AF90" s="86">
        <f t="shared" si="37"/>
        <v>1490.2110000000002</v>
      </c>
      <c r="AG90" s="86" t="e">
        <f t="shared" si="27"/>
        <v>#N/A</v>
      </c>
      <c r="AH90" s="86">
        <f t="shared" si="19"/>
        <v>245.09231249999985</v>
      </c>
    </row>
    <row r="91" spans="1:34">
      <c r="A91">
        <v>1459</v>
      </c>
      <c r="B91" s="21" t="str">
        <f t="shared" si="38"/>
        <v/>
      </c>
      <c r="C91" s="21">
        <f t="shared" si="21"/>
        <v>0.66700000000000004</v>
      </c>
      <c r="D91" s="21">
        <f t="shared" si="28"/>
        <v>1.6654182272159802E-2</v>
      </c>
      <c r="E91" s="1"/>
      <c r="F91">
        <v>23.805</v>
      </c>
      <c r="G91">
        <f t="shared" si="25"/>
        <v>4.200798151648813E-2</v>
      </c>
      <c r="I91" s="1"/>
      <c r="K91" s="20" t="s">
        <v>91</v>
      </c>
      <c r="L91" s="37"/>
      <c r="M91" s="20"/>
      <c r="O91" s="37" t="str">
        <f t="shared" si="26"/>
        <v/>
      </c>
      <c r="P91" s="9" t="str">
        <f t="shared" si="39"/>
        <v/>
      </c>
      <c r="Q91" s="9" t="str">
        <f t="shared" si="33"/>
        <v/>
      </c>
      <c r="S91" s="26" t="str">
        <f t="shared" si="22"/>
        <v/>
      </c>
      <c r="T91" s="20" t="str">
        <f t="shared" si="31"/>
        <v/>
      </c>
      <c r="U91" s="20" t="str">
        <f t="shared" si="34"/>
        <v/>
      </c>
      <c r="V91" s="37" t="str">
        <f t="shared" si="35"/>
        <v/>
      </c>
      <c r="W91" s="37" t="str">
        <f t="shared" si="36"/>
        <v/>
      </c>
      <c r="X91" s="130" t="str">
        <f t="shared" si="40"/>
        <v/>
      </c>
      <c r="Y91" s="130" t="str">
        <f t="shared" si="29"/>
        <v/>
      </c>
      <c r="Z91" s="133"/>
      <c r="AA91" s="131" t="str">
        <f t="shared" si="18"/>
        <v/>
      </c>
      <c r="AC91" s="86" t="str">
        <f t="shared" si="41"/>
        <v/>
      </c>
      <c r="AE91" s="86" t="str">
        <f t="shared" si="30"/>
        <v/>
      </c>
      <c r="AF91" s="86">
        <f t="shared" si="37"/>
        <v>1443.4818749999999</v>
      </c>
      <c r="AG91" s="86" t="e">
        <f t="shared" si="27"/>
        <v>#N/A</v>
      </c>
      <c r="AH91" s="86">
        <f t="shared" si="19"/>
        <v>300.77617499999985</v>
      </c>
    </row>
    <row r="92" spans="1:34">
      <c r="A92">
        <v>1460</v>
      </c>
      <c r="B92" s="21" t="str">
        <f t="shared" si="38"/>
        <v/>
      </c>
      <c r="C92" s="21">
        <f t="shared" si="21"/>
        <v>0.66700000000000004</v>
      </c>
      <c r="D92" s="21">
        <f t="shared" si="28"/>
        <v>1.6654182272159802E-2</v>
      </c>
      <c r="E92" s="1"/>
      <c r="F92">
        <v>23.805</v>
      </c>
      <c r="G92">
        <f t="shared" si="25"/>
        <v>4.200798151648813E-2</v>
      </c>
      <c r="I92" s="1"/>
      <c r="K92" s="20" t="s">
        <v>91</v>
      </c>
      <c r="L92" s="37"/>
      <c r="M92" s="20"/>
      <c r="O92" s="37" t="str">
        <f t="shared" si="26"/>
        <v/>
      </c>
      <c r="P92" s="9" t="str">
        <f t="shared" si="39"/>
        <v/>
      </c>
      <c r="Q92" s="9" t="str">
        <f t="shared" si="33"/>
        <v/>
      </c>
      <c r="S92" s="26" t="str">
        <f t="shared" si="22"/>
        <v/>
      </c>
      <c r="T92" s="20" t="str">
        <f t="shared" si="31"/>
        <v/>
      </c>
      <c r="U92" s="20" t="str">
        <f t="shared" si="34"/>
        <v/>
      </c>
      <c r="V92" s="37" t="str">
        <f t="shared" si="35"/>
        <v/>
      </c>
      <c r="W92" s="37" t="str">
        <f t="shared" si="36"/>
        <v/>
      </c>
      <c r="X92" s="130" t="str">
        <f t="shared" si="40"/>
        <v/>
      </c>
      <c r="Y92" s="130" t="str">
        <f t="shared" si="29"/>
        <v/>
      </c>
      <c r="Z92" s="133"/>
      <c r="AA92" s="131" t="str">
        <f t="shared" si="18"/>
        <v/>
      </c>
      <c r="AC92" s="86" t="str">
        <f t="shared" si="41"/>
        <v/>
      </c>
      <c r="AE92" s="86" t="str">
        <f t="shared" si="30"/>
        <v/>
      </c>
      <c r="AF92" s="86">
        <f t="shared" si="37"/>
        <v>1267.4475</v>
      </c>
      <c r="AG92" s="86" t="e">
        <f t="shared" si="27"/>
        <v>#N/A</v>
      </c>
      <c r="AH92" s="86">
        <f t="shared" si="19"/>
        <v>366.55534124999986</v>
      </c>
    </row>
    <row r="93" spans="1:34">
      <c r="A93">
        <v>1461</v>
      </c>
      <c r="B93" s="21" t="str">
        <f t="shared" si="38"/>
        <v/>
      </c>
      <c r="C93" s="21">
        <f t="shared" si="21"/>
        <v>0.66700000000000004</v>
      </c>
      <c r="D93" s="21">
        <f t="shared" si="28"/>
        <v>1.6654182272159802E-2</v>
      </c>
      <c r="E93" s="1"/>
      <c r="F93">
        <v>23.805</v>
      </c>
      <c r="G93">
        <f t="shared" si="25"/>
        <v>4.200798151648813E-2</v>
      </c>
      <c r="I93" s="1"/>
      <c r="K93" s="20" t="s">
        <v>91</v>
      </c>
      <c r="L93" s="37"/>
      <c r="M93" s="20"/>
      <c r="O93" s="37" t="str">
        <f t="shared" si="26"/>
        <v/>
      </c>
      <c r="P93" s="9" t="str">
        <f t="shared" si="39"/>
        <v/>
      </c>
      <c r="Q93" s="9" t="str">
        <f t="shared" si="33"/>
        <v/>
      </c>
      <c r="S93" s="26" t="str">
        <f t="shared" si="22"/>
        <v/>
      </c>
      <c r="T93" s="20" t="str">
        <f t="shared" si="31"/>
        <v/>
      </c>
      <c r="U93" s="20" t="str">
        <f t="shared" si="34"/>
        <v/>
      </c>
      <c r="V93" s="37" t="str">
        <f t="shared" si="35"/>
        <v/>
      </c>
      <c r="W93" s="37" t="str">
        <f t="shared" si="36"/>
        <v/>
      </c>
      <c r="X93" s="130" t="str">
        <f t="shared" si="40"/>
        <v/>
      </c>
      <c r="Y93" s="130" t="str">
        <f t="shared" si="29"/>
        <v/>
      </c>
      <c r="Z93" s="133"/>
      <c r="AA93" s="131" t="str">
        <f t="shared" si="18"/>
        <v/>
      </c>
      <c r="AC93" s="86" t="str">
        <f t="shared" si="41"/>
        <v/>
      </c>
      <c r="AE93" s="86" t="str">
        <f t="shared" si="30"/>
        <v/>
      </c>
      <c r="AF93" s="86"/>
      <c r="AG93" s="86" t="e">
        <f t="shared" si="27"/>
        <v>#N/A</v>
      </c>
      <c r="AH93" s="86">
        <f t="shared" si="19"/>
        <v>366.55534124999986</v>
      </c>
    </row>
    <row r="94" spans="1:34">
      <c r="A94">
        <v>1462</v>
      </c>
      <c r="B94" s="21">
        <f t="shared" si="38"/>
        <v>0.42000000000000004</v>
      </c>
      <c r="C94" s="21">
        <f t="shared" si="21"/>
        <v>0.42000000000000004</v>
      </c>
      <c r="D94" s="21">
        <f t="shared" si="28"/>
        <v>1.0486891385767791E-2</v>
      </c>
      <c r="E94" s="1"/>
      <c r="F94">
        <v>23.805</v>
      </c>
      <c r="G94">
        <f t="shared" si="25"/>
        <v>4.200798151648813E-2</v>
      </c>
      <c r="I94" s="1"/>
      <c r="K94" s="20">
        <v>12.625</v>
      </c>
      <c r="L94" s="37">
        <v>1177.4188625000002</v>
      </c>
      <c r="M94" s="20">
        <v>0.88306414687500001</v>
      </c>
      <c r="N94" s="37">
        <v>5.3025000000000002</v>
      </c>
      <c r="O94" s="37">
        <f t="shared" si="26"/>
        <v>126.22601250000001</v>
      </c>
      <c r="P94" s="9">
        <f t="shared" si="39"/>
        <v>0</v>
      </c>
      <c r="Q94" s="9">
        <f t="shared" si="33"/>
        <v>0</v>
      </c>
      <c r="R94" s="40">
        <v>0</v>
      </c>
      <c r="S94" s="26">
        <f t="shared" si="22"/>
        <v>0</v>
      </c>
      <c r="T94" s="20">
        <f t="shared" si="31"/>
        <v>12.625</v>
      </c>
      <c r="U94" s="20">
        <f>IF(T94="","",T94*93.2609/100*75/1000)</f>
        <v>0.88306414687500001</v>
      </c>
      <c r="V94" s="37">
        <f t="shared" si="35"/>
        <v>5.3025000000000002</v>
      </c>
      <c r="W94" s="37">
        <f t="shared" si="36"/>
        <v>126.22601250000001</v>
      </c>
      <c r="X94" s="130" t="str">
        <f t="shared" si="40"/>
        <v/>
      </c>
      <c r="Y94" s="130" t="str">
        <f t="shared" si="29"/>
        <v/>
      </c>
      <c r="Z94" s="133"/>
      <c r="AA94" s="131" t="str">
        <f t="shared" si="18"/>
        <v/>
      </c>
      <c r="AC94" s="86">
        <f t="shared" si="41"/>
        <v>84.774158099999994</v>
      </c>
      <c r="AE94" s="86" t="str">
        <f t="shared" si="30"/>
        <v/>
      </c>
      <c r="AF94" s="86"/>
      <c r="AG94" s="86">
        <f t="shared" si="27"/>
        <v>126.22601250000001</v>
      </c>
      <c r="AH94" s="86">
        <f t="shared" si="19"/>
        <v>366.55534124999986</v>
      </c>
    </row>
    <row r="95" spans="1:34">
      <c r="A95">
        <v>1463</v>
      </c>
      <c r="B95" s="21">
        <f t="shared" si="38"/>
        <v>0.42</v>
      </c>
      <c r="C95" s="21">
        <f t="shared" si="21"/>
        <v>0.42</v>
      </c>
      <c r="D95" s="21">
        <f t="shared" si="28"/>
        <v>1.0486891385767789E-2</v>
      </c>
      <c r="E95" s="1"/>
      <c r="F95">
        <v>23.805</v>
      </c>
      <c r="G95">
        <f t="shared" si="25"/>
        <v>4.200798151648813E-2</v>
      </c>
      <c r="I95" s="1"/>
      <c r="K95" s="20">
        <v>13</v>
      </c>
      <c r="L95" s="37">
        <v>1212.3917000000001</v>
      </c>
      <c r="M95" s="20">
        <v>0.90929377499999997</v>
      </c>
      <c r="N95" s="37">
        <v>5.46</v>
      </c>
      <c r="O95" s="37">
        <f t="shared" si="26"/>
        <v>129.9753</v>
      </c>
      <c r="P95" s="9">
        <f t="shared" si="39"/>
        <v>0</v>
      </c>
      <c r="Q95" s="9">
        <f t="shared" si="33"/>
        <v>0</v>
      </c>
      <c r="R95" s="40">
        <v>0</v>
      </c>
      <c r="S95" s="26">
        <f t="shared" si="22"/>
        <v>0</v>
      </c>
      <c r="T95" s="20">
        <f t="shared" si="31"/>
        <v>13</v>
      </c>
      <c r="U95" s="20">
        <f t="shared" si="34"/>
        <v>0.90929377499999997</v>
      </c>
      <c r="V95" s="37">
        <f t="shared" si="35"/>
        <v>5.46</v>
      </c>
      <c r="W95" s="37">
        <f t="shared" si="36"/>
        <v>129.9753</v>
      </c>
      <c r="X95" s="130" t="str">
        <f t="shared" si="40"/>
        <v/>
      </c>
      <c r="Y95" s="130" t="str">
        <f t="shared" si="29"/>
        <v/>
      </c>
      <c r="Z95" s="133"/>
      <c r="AA95" s="131" t="str">
        <f t="shared" si="18"/>
        <v/>
      </c>
      <c r="AC95" s="86">
        <f t="shared" si="41"/>
        <v>87.292202399999994</v>
      </c>
      <c r="AE95" s="86" t="str">
        <f t="shared" si="30"/>
        <v/>
      </c>
      <c r="AF95" s="86"/>
      <c r="AG95" s="86">
        <f t="shared" si="27"/>
        <v>129.9753</v>
      </c>
      <c r="AH95" s="86">
        <f t="shared" si="19"/>
        <v>366.55534124999986</v>
      </c>
    </row>
    <row r="96" spans="1:34">
      <c r="A96">
        <v>1464</v>
      </c>
      <c r="B96" s="21" t="str">
        <f t="shared" si="38"/>
        <v/>
      </c>
      <c r="C96" s="21">
        <f t="shared" si="21"/>
        <v>0.42</v>
      </c>
      <c r="D96" s="21">
        <f t="shared" si="28"/>
        <v>1.0486891385767789E-2</v>
      </c>
      <c r="E96" s="1"/>
      <c r="F96">
        <v>23.805</v>
      </c>
      <c r="G96">
        <f t="shared" si="25"/>
        <v>4.200798151648813E-2</v>
      </c>
      <c r="I96" s="1"/>
      <c r="K96" s="20" t="s">
        <v>91</v>
      </c>
      <c r="L96" s="37"/>
      <c r="M96" s="20"/>
      <c r="O96" s="37" t="str">
        <f t="shared" si="26"/>
        <v/>
      </c>
      <c r="P96" s="9" t="str">
        <f t="shared" si="39"/>
        <v/>
      </c>
      <c r="Q96" s="9" t="str">
        <f t="shared" si="33"/>
        <v/>
      </c>
      <c r="S96" s="26" t="str">
        <f t="shared" si="22"/>
        <v/>
      </c>
      <c r="T96" s="20" t="str">
        <f t="shared" si="31"/>
        <v/>
      </c>
      <c r="U96" s="20" t="str">
        <f t="shared" si="34"/>
        <v/>
      </c>
      <c r="V96" s="37" t="str">
        <f t="shared" si="35"/>
        <v/>
      </c>
      <c r="W96" s="37" t="str">
        <f t="shared" si="36"/>
        <v/>
      </c>
      <c r="X96" s="130" t="str">
        <f t="shared" si="40"/>
        <v/>
      </c>
      <c r="Y96" s="130" t="str">
        <f t="shared" si="29"/>
        <v/>
      </c>
      <c r="Z96" s="133"/>
      <c r="AA96" s="131" t="str">
        <f t="shared" si="18"/>
        <v/>
      </c>
      <c r="AC96" s="86" t="str">
        <f t="shared" si="41"/>
        <v/>
      </c>
      <c r="AE96" s="86" t="str">
        <f t="shared" si="30"/>
        <v/>
      </c>
      <c r="AF96" s="86"/>
      <c r="AG96" s="86" t="e">
        <f t="shared" si="27"/>
        <v>#N/A</v>
      </c>
      <c r="AH96" s="86">
        <f t="shared" si="19"/>
        <v>366.55534124999986</v>
      </c>
    </row>
    <row r="97" spans="1:34">
      <c r="A97">
        <v>1465</v>
      </c>
      <c r="B97" s="21" t="str">
        <f t="shared" si="38"/>
        <v/>
      </c>
      <c r="C97" s="21">
        <f t="shared" si="21"/>
        <v>0.42</v>
      </c>
      <c r="D97" s="21">
        <f t="shared" si="28"/>
        <v>1.0486891385767789E-2</v>
      </c>
      <c r="E97" s="1"/>
      <c r="F97">
        <v>23.805</v>
      </c>
      <c r="G97">
        <f t="shared" si="25"/>
        <v>4.200798151648813E-2</v>
      </c>
      <c r="I97" s="1"/>
      <c r="K97" s="20" t="s">
        <v>91</v>
      </c>
      <c r="L97" s="37"/>
      <c r="M97" s="20"/>
      <c r="O97" s="37" t="str">
        <f t="shared" si="26"/>
        <v/>
      </c>
      <c r="P97" s="9" t="str">
        <f t="shared" si="39"/>
        <v/>
      </c>
      <c r="Q97" s="9" t="str">
        <f t="shared" si="33"/>
        <v/>
      </c>
      <c r="S97" s="26" t="str">
        <f t="shared" si="22"/>
        <v/>
      </c>
      <c r="T97" s="20" t="str">
        <f t="shared" si="31"/>
        <v/>
      </c>
      <c r="U97" s="20" t="str">
        <f t="shared" si="34"/>
        <v/>
      </c>
      <c r="V97" s="37" t="str">
        <f t="shared" si="35"/>
        <v/>
      </c>
      <c r="W97" s="37" t="str">
        <f t="shared" si="36"/>
        <v/>
      </c>
      <c r="X97" s="130" t="str">
        <f t="shared" si="40"/>
        <v/>
      </c>
      <c r="Y97" s="130" t="str">
        <f t="shared" si="29"/>
        <v/>
      </c>
      <c r="Z97" s="133"/>
      <c r="AA97" s="131" t="str">
        <f t="shared" si="18"/>
        <v/>
      </c>
      <c r="AC97" s="86" t="str">
        <f t="shared" si="41"/>
        <v/>
      </c>
      <c r="AE97" s="86" t="str">
        <f t="shared" si="30"/>
        <v/>
      </c>
      <c r="AF97" s="86"/>
      <c r="AG97" s="86" t="e">
        <f t="shared" si="27"/>
        <v>#N/A</v>
      </c>
      <c r="AH97" s="86">
        <f t="shared" si="19"/>
        <v>366.55534124999986</v>
      </c>
    </row>
    <row r="98" spans="1:34">
      <c r="A98">
        <v>1466</v>
      </c>
      <c r="B98" s="21" t="str">
        <f t="shared" si="38"/>
        <v/>
      </c>
      <c r="C98" s="21">
        <f t="shared" si="21"/>
        <v>0.42</v>
      </c>
      <c r="D98" s="21">
        <f t="shared" si="28"/>
        <v>1.0486891385767789E-2</v>
      </c>
      <c r="E98" s="1"/>
      <c r="F98">
        <v>23.805</v>
      </c>
      <c r="G98">
        <f t="shared" si="25"/>
        <v>4.200798151648813E-2</v>
      </c>
      <c r="I98" s="1"/>
      <c r="K98" s="20" t="s">
        <v>91</v>
      </c>
      <c r="L98" s="37"/>
      <c r="M98" s="20"/>
      <c r="O98" s="37" t="str">
        <f t="shared" si="26"/>
        <v/>
      </c>
      <c r="P98" s="9" t="str">
        <f t="shared" si="39"/>
        <v/>
      </c>
      <c r="Q98" s="9" t="str">
        <f t="shared" si="33"/>
        <v/>
      </c>
      <c r="S98" s="26" t="str">
        <f t="shared" si="22"/>
        <v/>
      </c>
      <c r="T98" s="20" t="str">
        <f t="shared" si="31"/>
        <v/>
      </c>
      <c r="U98" s="20" t="str">
        <f t="shared" si="34"/>
        <v/>
      </c>
      <c r="V98" s="37" t="str">
        <f t="shared" si="35"/>
        <v/>
      </c>
      <c r="W98" s="37" t="str">
        <f t="shared" si="36"/>
        <v/>
      </c>
      <c r="X98" s="130" t="str">
        <f t="shared" si="40"/>
        <v/>
      </c>
      <c r="Y98" s="130" t="str">
        <f t="shared" si="29"/>
        <v/>
      </c>
      <c r="Z98" s="133"/>
      <c r="AA98" s="131" t="str">
        <f t="shared" si="18"/>
        <v/>
      </c>
      <c r="AC98" s="86" t="str">
        <f t="shared" si="41"/>
        <v/>
      </c>
      <c r="AE98" s="86" t="str">
        <f t="shared" si="30"/>
        <v/>
      </c>
      <c r="AF98" s="86"/>
      <c r="AG98" s="86" t="e">
        <f t="shared" si="27"/>
        <v>#N/A</v>
      </c>
      <c r="AH98" s="86">
        <f t="shared" si="19"/>
        <v>366.55534124999986</v>
      </c>
    </row>
    <row r="99" spans="1:34">
      <c r="A99">
        <v>1467</v>
      </c>
      <c r="B99" s="21">
        <f t="shared" si="38"/>
        <v>0.94499999999999929</v>
      </c>
      <c r="C99" s="21">
        <f t="shared" si="21"/>
        <v>0.94499999999999929</v>
      </c>
      <c r="D99" s="21">
        <f t="shared" si="28"/>
        <v>2.3595505617977509E-2</v>
      </c>
      <c r="E99" s="1"/>
      <c r="F99">
        <v>23.805</v>
      </c>
      <c r="G99">
        <f t="shared" si="25"/>
        <v>4.200798151648813E-2</v>
      </c>
      <c r="I99" s="1"/>
      <c r="J99" s="15">
        <v>36</v>
      </c>
      <c r="K99" s="20">
        <v>25</v>
      </c>
      <c r="L99" s="37">
        <v>2331.5225</v>
      </c>
      <c r="M99" s="20">
        <v>1.7486418750000001</v>
      </c>
      <c r="N99" s="37">
        <v>23.624999999999982</v>
      </c>
      <c r="O99" s="37">
        <f t="shared" si="26"/>
        <v>562.3931249999996</v>
      </c>
      <c r="P99" s="9">
        <f t="shared" si="39"/>
        <v>3.7037037037037064</v>
      </c>
      <c r="Q99" s="9">
        <f t="shared" si="33"/>
        <v>0.25905805555555578</v>
      </c>
      <c r="R99" s="26">
        <v>3.5</v>
      </c>
      <c r="S99" s="26">
        <f t="shared" si="22"/>
        <v>83.317499999999995</v>
      </c>
      <c r="T99" s="20">
        <f t="shared" si="31"/>
        <v>21.296296296296294</v>
      </c>
      <c r="U99" s="20">
        <f t="shared" si="34"/>
        <v>1.4895838194444444</v>
      </c>
      <c r="V99" s="37">
        <f t="shared" si="35"/>
        <v>20.124999999999982</v>
      </c>
      <c r="W99" s="37">
        <f t="shared" si="36"/>
        <v>479.07562499999955</v>
      </c>
      <c r="X99" s="130" t="str">
        <f t="shared" si="40"/>
        <v/>
      </c>
      <c r="Y99" s="130" t="str">
        <f t="shared" si="29"/>
        <v/>
      </c>
      <c r="Z99" s="133"/>
      <c r="AA99" s="131" t="str">
        <f t="shared" si="18"/>
        <v/>
      </c>
      <c r="AC99" s="86">
        <f t="shared" si="41"/>
        <v>167.86962</v>
      </c>
      <c r="AE99" s="86" t="str">
        <f t="shared" si="30"/>
        <v/>
      </c>
      <c r="AF99" s="86"/>
      <c r="AG99" s="86">
        <f t="shared" si="27"/>
        <v>479.07562499999955</v>
      </c>
      <c r="AH99" s="86">
        <f t="shared" si="19"/>
        <v>366.55534124999986</v>
      </c>
    </row>
    <row r="100" spans="1:34">
      <c r="A100">
        <v>1468</v>
      </c>
      <c r="B100" s="21" t="str">
        <f t="shared" si="38"/>
        <v/>
      </c>
      <c r="C100" s="21">
        <f t="shared" si="21"/>
        <v>0.94499999999999929</v>
      </c>
      <c r="D100" s="21">
        <f t="shared" si="28"/>
        <v>2.3595505617977509E-2</v>
      </c>
      <c r="E100" s="1"/>
      <c r="F100">
        <v>23.805</v>
      </c>
      <c r="G100">
        <f t="shared" si="25"/>
        <v>4.200798151648813E-2</v>
      </c>
      <c r="I100" s="1"/>
      <c r="K100" s="20" t="s">
        <v>91</v>
      </c>
      <c r="L100" s="37"/>
      <c r="M100" s="20"/>
      <c r="O100" s="37" t="str">
        <f t="shared" si="26"/>
        <v/>
      </c>
      <c r="P100" s="9" t="str">
        <f t="shared" si="39"/>
        <v/>
      </c>
      <c r="Q100" s="9" t="str">
        <f t="shared" si="33"/>
        <v/>
      </c>
      <c r="S100" s="26" t="str">
        <f t="shared" si="22"/>
        <v/>
      </c>
      <c r="T100" s="20" t="str">
        <f t="shared" si="31"/>
        <v/>
      </c>
      <c r="U100" s="20" t="str">
        <f t="shared" si="34"/>
        <v/>
      </c>
      <c r="V100" s="37" t="str">
        <f t="shared" si="35"/>
        <v/>
      </c>
      <c r="W100" s="37" t="str">
        <f t="shared" si="36"/>
        <v/>
      </c>
      <c r="X100" s="130" t="str">
        <f t="shared" si="40"/>
        <v/>
      </c>
      <c r="Y100" s="130" t="str">
        <f t="shared" si="29"/>
        <v/>
      </c>
      <c r="Z100" s="133"/>
      <c r="AA100" s="131" t="str">
        <f t="shared" si="18"/>
        <v/>
      </c>
      <c r="AC100" s="86" t="str">
        <f t="shared" si="41"/>
        <v/>
      </c>
      <c r="AE100" s="86" t="str">
        <f t="shared" si="30"/>
        <v/>
      </c>
      <c r="AF100" s="86"/>
      <c r="AG100" s="86" t="e">
        <f t="shared" si="27"/>
        <v>#N/A</v>
      </c>
      <c r="AH100" s="86">
        <f t="shared" si="19"/>
        <v>366.55534124999986</v>
      </c>
    </row>
    <row r="101" spans="1:34">
      <c r="A101" s="6">
        <v>1469</v>
      </c>
      <c r="B101" s="21">
        <f t="shared" si="38"/>
        <v>0.96233333333333304</v>
      </c>
      <c r="C101" s="21">
        <f t="shared" si="21"/>
        <v>0.96233333333333304</v>
      </c>
      <c r="D101" s="21">
        <f t="shared" si="28"/>
        <v>2.4028297960882222E-2</v>
      </c>
      <c r="E101" s="1"/>
      <c r="F101">
        <v>23.805</v>
      </c>
      <c r="G101">
        <f t="shared" si="25"/>
        <v>4.200798151648813E-2</v>
      </c>
      <c r="I101" s="1"/>
      <c r="J101" s="15">
        <v>35</v>
      </c>
      <c r="K101" s="20">
        <v>22.499999999999996</v>
      </c>
      <c r="L101" s="37">
        <v>2098.3702499999999</v>
      </c>
      <c r="M101" s="20">
        <v>1.5737776875</v>
      </c>
      <c r="N101" s="37">
        <v>21.652499999999989</v>
      </c>
      <c r="O101" s="37">
        <f t="shared" si="26"/>
        <v>515.43776249999974</v>
      </c>
      <c r="P101" s="9">
        <f t="shared" si="39"/>
        <v>2.0782819535850372</v>
      </c>
      <c r="Q101" s="9">
        <f t="shared" si="33"/>
        <v>0.14536683408382411</v>
      </c>
      <c r="R101" s="26">
        <v>2</v>
      </c>
      <c r="S101" s="26">
        <f t="shared" si="22"/>
        <v>47.61</v>
      </c>
      <c r="T101" s="20">
        <f t="shared" si="31"/>
        <v>20.421718046414959</v>
      </c>
      <c r="U101" s="20">
        <f t="shared" si="34"/>
        <v>1.4284108534161757</v>
      </c>
      <c r="V101" s="37">
        <f t="shared" si="35"/>
        <v>19.652499999999989</v>
      </c>
      <c r="W101" s="37">
        <f t="shared" si="36"/>
        <v>467.82776249999972</v>
      </c>
      <c r="X101" s="130" t="str">
        <f t="shared" si="40"/>
        <v/>
      </c>
      <c r="Y101" s="130" t="str">
        <f t="shared" si="29"/>
        <v/>
      </c>
      <c r="Z101" s="133"/>
      <c r="AA101" s="131" t="str">
        <f t="shared" si="18"/>
        <v/>
      </c>
      <c r="AC101" s="86">
        <f t="shared" si="41"/>
        <v>151.08265800000001</v>
      </c>
      <c r="AE101" s="86" t="str">
        <f t="shared" si="30"/>
        <v/>
      </c>
      <c r="AF101" s="86"/>
      <c r="AG101" s="86">
        <f t="shared" si="27"/>
        <v>467.82776249999972</v>
      </c>
      <c r="AH101" s="86">
        <f t="shared" si="19"/>
        <v>366.55534124999986</v>
      </c>
    </row>
    <row r="102" spans="1:34">
      <c r="A102" s="6">
        <v>1470</v>
      </c>
      <c r="B102" s="21">
        <f t="shared" si="38"/>
        <v>0.90321428571428564</v>
      </c>
      <c r="C102" s="21">
        <f t="shared" si="21"/>
        <v>0.90321428571428564</v>
      </c>
      <c r="D102" s="21">
        <f t="shared" si="28"/>
        <v>2.2552166934189401E-2</v>
      </c>
      <c r="E102" s="1"/>
      <c r="F102">
        <v>23.805</v>
      </c>
      <c r="G102">
        <f t="shared" si="25"/>
        <v>4.200798151648813E-2</v>
      </c>
      <c r="I102" s="1"/>
      <c r="J102" s="15">
        <v>36</v>
      </c>
      <c r="K102" s="20">
        <v>31.5</v>
      </c>
      <c r="L102" s="37">
        <v>2937.7183500000001</v>
      </c>
      <c r="M102" s="20">
        <v>2.2032887625000002</v>
      </c>
      <c r="N102" s="37">
        <v>28.451249999999998</v>
      </c>
      <c r="O102" s="37">
        <f t="shared" si="26"/>
        <v>677.28200624999999</v>
      </c>
      <c r="P102" s="9">
        <f t="shared" si="39"/>
        <v>2.2143139580862004</v>
      </c>
      <c r="Q102" s="9">
        <f t="shared" si="33"/>
        <v>0.15488168446026099</v>
      </c>
      <c r="R102" s="26">
        <v>2</v>
      </c>
      <c r="S102" s="26">
        <f t="shared" si="22"/>
        <v>47.61</v>
      </c>
      <c r="T102" s="20">
        <f t="shared" si="31"/>
        <v>29.285686041913799</v>
      </c>
      <c r="U102" s="20">
        <f t="shared" si="34"/>
        <v>2.0484070780397392</v>
      </c>
      <c r="V102" s="37">
        <f t="shared" si="35"/>
        <v>26.451249999999998</v>
      </c>
      <c r="W102" s="37">
        <f t="shared" si="36"/>
        <v>629.67200624999998</v>
      </c>
      <c r="X102" s="130" t="str">
        <f t="shared" si="40"/>
        <v/>
      </c>
      <c r="Y102" s="130" t="str">
        <f t="shared" si="29"/>
        <v/>
      </c>
      <c r="Z102" s="133"/>
      <c r="AA102" s="131" t="str">
        <f t="shared" si="18"/>
        <v/>
      </c>
      <c r="AC102" s="86">
        <f t="shared" si="41"/>
        <v>211.51572120000003</v>
      </c>
      <c r="AE102" s="86" t="str">
        <f t="shared" si="30"/>
        <v/>
      </c>
      <c r="AF102" s="86"/>
      <c r="AG102" s="86">
        <f t="shared" si="27"/>
        <v>629.67200624999998</v>
      </c>
      <c r="AH102" s="86">
        <f t="shared" si="19"/>
        <v>366.55534124999986</v>
      </c>
    </row>
    <row r="103" spans="1:34">
      <c r="A103" s="6">
        <v>1471</v>
      </c>
      <c r="B103" s="21" t="str">
        <f t="shared" si="38"/>
        <v/>
      </c>
      <c r="C103" s="21">
        <f t="shared" si="21"/>
        <v>0.90321428571428564</v>
      </c>
      <c r="D103" s="21">
        <f t="shared" si="28"/>
        <v>2.2552166934189401E-2</v>
      </c>
      <c r="E103" s="1"/>
      <c r="F103">
        <v>23.805</v>
      </c>
      <c r="G103">
        <f t="shared" si="25"/>
        <v>4.200798151648813E-2</v>
      </c>
      <c r="I103" s="1"/>
      <c r="K103" s="20" t="s">
        <v>91</v>
      </c>
      <c r="L103" s="37"/>
      <c r="M103" s="20"/>
      <c r="O103" s="37" t="str">
        <f t="shared" si="26"/>
        <v/>
      </c>
      <c r="P103" s="9" t="e">
        <f t="shared" si="39"/>
        <v>#VALUE!</v>
      </c>
      <c r="Q103" s="9" t="e">
        <f t="shared" si="33"/>
        <v>#VALUE!</v>
      </c>
      <c r="R103" s="26">
        <v>2</v>
      </c>
      <c r="S103" s="26">
        <f t="shared" si="22"/>
        <v>47.61</v>
      </c>
      <c r="T103" s="20" t="str">
        <f t="shared" si="31"/>
        <v/>
      </c>
      <c r="U103" s="20" t="str">
        <f t="shared" si="34"/>
        <v/>
      </c>
      <c r="V103" s="37" t="str">
        <f t="shared" si="35"/>
        <v/>
      </c>
      <c r="W103" s="37" t="str">
        <f t="shared" si="36"/>
        <v/>
      </c>
      <c r="X103" s="130" t="str">
        <f t="shared" si="40"/>
        <v/>
      </c>
      <c r="Y103" s="130" t="str">
        <f t="shared" si="29"/>
        <v/>
      </c>
      <c r="Z103" s="133"/>
      <c r="AA103" s="131" t="str">
        <f t="shared" ref="AA103:AA166" si="42">IF(Z103="","",Z103*F103)</f>
        <v/>
      </c>
      <c r="AC103" s="86" t="str">
        <f t="shared" si="41"/>
        <v/>
      </c>
      <c r="AE103" s="86" t="str">
        <f t="shared" si="30"/>
        <v/>
      </c>
      <c r="AF103" s="86"/>
      <c r="AG103" s="86" t="e">
        <f t="shared" si="27"/>
        <v>#N/A</v>
      </c>
      <c r="AH103" s="86">
        <f t="shared" si="19"/>
        <v>366.55534124999986</v>
      </c>
    </row>
    <row r="104" spans="1:34">
      <c r="A104" s="6">
        <v>1472</v>
      </c>
      <c r="B104" s="21" t="str">
        <f t="shared" si="38"/>
        <v/>
      </c>
      <c r="C104" s="21">
        <f t="shared" si="21"/>
        <v>0.90321428571428564</v>
      </c>
      <c r="D104" s="21">
        <f t="shared" si="28"/>
        <v>2.2552166934189401E-2</v>
      </c>
      <c r="E104" s="1"/>
      <c r="F104">
        <v>23.805</v>
      </c>
      <c r="G104">
        <f t="shared" si="25"/>
        <v>4.200798151648813E-2</v>
      </c>
      <c r="I104" s="1"/>
      <c r="K104" s="20" t="s">
        <v>91</v>
      </c>
      <c r="L104" s="37"/>
      <c r="M104" s="20"/>
      <c r="O104" s="37" t="str">
        <f t="shared" si="26"/>
        <v/>
      </c>
      <c r="P104" s="9" t="str">
        <f t="shared" si="39"/>
        <v/>
      </c>
      <c r="Q104" s="9" t="str">
        <f t="shared" si="33"/>
        <v/>
      </c>
      <c r="S104" s="26" t="str">
        <f t="shared" si="22"/>
        <v/>
      </c>
      <c r="T104" s="20" t="str">
        <f t="shared" si="31"/>
        <v/>
      </c>
      <c r="U104" s="20" t="str">
        <f t="shared" si="34"/>
        <v/>
      </c>
      <c r="V104" s="37" t="str">
        <f t="shared" si="35"/>
        <v/>
      </c>
      <c r="W104" s="37" t="str">
        <f t="shared" si="36"/>
        <v/>
      </c>
      <c r="X104" s="130" t="str">
        <f t="shared" si="40"/>
        <v/>
      </c>
      <c r="Y104" s="130" t="str">
        <f t="shared" si="29"/>
        <v/>
      </c>
      <c r="Z104" s="133"/>
      <c r="AA104" s="131" t="str">
        <f t="shared" si="42"/>
        <v/>
      </c>
      <c r="AC104" s="86" t="str">
        <f t="shared" si="41"/>
        <v/>
      </c>
      <c r="AE104" s="86" t="str">
        <f t="shared" si="30"/>
        <v/>
      </c>
      <c r="AF104" s="86"/>
      <c r="AG104" s="86" t="e">
        <f t="shared" si="27"/>
        <v>#N/A</v>
      </c>
      <c r="AH104" s="86">
        <f t="shared" si="19"/>
        <v>366.55534124999986</v>
      </c>
    </row>
    <row r="105" spans="1:34">
      <c r="A105" s="6">
        <v>1473</v>
      </c>
      <c r="B105" s="21" t="str">
        <f t="shared" si="38"/>
        <v/>
      </c>
      <c r="C105" s="21">
        <f t="shared" si="21"/>
        <v>0.90321428571428564</v>
      </c>
      <c r="D105" s="21">
        <f t="shared" si="28"/>
        <v>2.2552166934189401E-2</v>
      </c>
      <c r="E105" s="1"/>
      <c r="F105">
        <v>23.805</v>
      </c>
      <c r="G105">
        <f t="shared" si="25"/>
        <v>4.200798151648813E-2</v>
      </c>
      <c r="I105" s="1"/>
      <c r="K105" s="20" t="s">
        <v>91</v>
      </c>
      <c r="L105" s="37"/>
      <c r="M105" s="20"/>
      <c r="O105" s="37" t="str">
        <f t="shared" si="26"/>
        <v/>
      </c>
      <c r="P105" s="9" t="str">
        <f t="shared" si="39"/>
        <v/>
      </c>
      <c r="Q105" s="9" t="str">
        <f t="shared" si="33"/>
        <v/>
      </c>
      <c r="S105" s="26" t="str">
        <f t="shared" si="22"/>
        <v/>
      </c>
      <c r="T105" s="20" t="str">
        <f t="shared" si="31"/>
        <v/>
      </c>
      <c r="U105" s="20" t="str">
        <f t="shared" si="34"/>
        <v/>
      </c>
      <c r="V105" s="37" t="str">
        <f t="shared" si="35"/>
        <v/>
      </c>
      <c r="W105" s="37" t="str">
        <f t="shared" si="36"/>
        <v/>
      </c>
      <c r="X105" s="130" t="str">
        <f t="shared" si="40"/>
        <v/>
      </c>
      <c r="Y105" s="130" t="str">
        <f t="shared" si="29"/>
        <v/>
      </c>
      <c r="Z105" s="133"/>
      <c r="AA105" s="131" t="str">
        <f t="shared" si="42"/>
        <v/>
      </c>
      <c r="AC105" s="86" t="str">
        <f t="shared" si="41"/>
        <v/>
      </c>
      <c r="AE105" s="86" t="str">
        <f t="shared" si="30"/>
        <v/>
      </c>
      <c r="AF105" s="86"/>
      <c r="AG105" s="86" t="e">
        <f t="shared" si="27"/>
        <v>#N/A</v>
      </c>
      <c r="AH105" s="86">
        <f t="shared" si="19"/>
        <v>426.63767343749976</v>
      </c>
    </row>
    <row r="106" spans="1:34">
      <c r="A106" s="6">
        <v>1474</v>
      </c>
      <c r="B106" s="21" t="str">
        <f t="shared" si="38"/>
        <v/>
      </c>
      <c r="C106" s="21">
        <f t="shared" si="21"/>
        <v>0.90321428571428564</v>
      </c>
      <c r="D106" s="21">
        <f t="shared" si="28"/>
        <v>2.2552166934189401E-2</v>
      </c>
      <c r="E106" s="1"/>
      <c r="F106">
        <v>23.805</v>
      </c>
      <c r="G106">
        <f t="shared" si="25"/>
        <v>4.200798151648813E-2</v>
      </c>
      <c r="I106" s="1"/>
      <c r="K106" s="20" t="s">
        <v>91</v>
      </c>
      <c r="L106" s="37"/>
      <c r="M106" s="20"/>
      <c r="O106" s="37" t="str">
        <f t="shared" si="26"/>
        <v/>
      </c>
      <c r="P106" s="9" t="str">
        <f t="shared" si="39"/>
        <v/>
      </c>
      <c r="Q106" s="9" t="str">
        <f t="shared" si="33"/>
        <v/>
      </c>
      <c r="S106" s="26" t="str">
        <f t="shared" si="22"/>
        <v/>
      </c>
      <c r="T106" s="20" t="str">
        <f t="shared" si="31"/>
        <v/>
      </c>
      <c r="U106" s="20" t="str">
        <f t="shared" si="34"/>
        <v/>
      </c>
      <c r="V106" s="37" t="str">
        <f t="shared" si="35"/>
        <v/>
      </c>
      <c r="W106" s="37" t="str">
        <f t="shared" si="36"/>
        <v/>
      </c>
      <c r="X106" s="130" t="str">
        <f t="shared" si="40"/>
        <v/>
      </c>
      <c r="Y106" s="130" t="str">
        <f t="shared" si="29"/>
        <v/>
      </c>
      <c r="Z106" s="133"/>
      <c r="AA106" s="131" t="str">
        <f t="shared" si="42"/>
        <v/>
      </c>
      <c r="AC106" s="86" t="str">
        <f t="shared" si="41"/>
        <v/>
      </c>
      <c r="AE106" s="86" t="str">
        <f t="shared" si="30"/>
        <v/>
      </c>
      <c r="AF106" s="86"/>
      <c r="AG106" s="86" t="e">
        <f t="shared" si="27"/>
        <v>#N/A</v>
      </c>
      <c r="AH106" s="86">
        <f t="shared" si="19"/>
        <v>525.52513124999984</v>
      </c>
    </row>
    <row r="107" spans="1:34">
      <c r="A107" s="6">
        <v>1475</v>
      </c>
      <c r="B107" s="21" t="str">
        <f t="shared" si="38"/>
        <v/>
      </c>
      <c r="C107" s="21">
        <f t="shared" si="21"/>
        <v>0.90321428571428564</v>
      </c>
      <c r="D107" s="21">
        <f t="shared" si="28"/>
        <v>2.2552166934189401E-2</v>
      </c>
      <c r="E107" s="1"/>
      <c r="F107">
        <v>23.805</v>
      </c>
      <c r="G107">
        <f t="shared" si="25"/>
        <v>4.200798151648813E-2</v>
      </c>
      <c r="I107" s="1"/>
      <c r="K107" s="20" t="s">
        <v>91</v>
      </c>
      <c r="L107" s="37"/>
      <c r="M107" s="20"/>
      <c r="O107" s="37" t="str">
        <f t="shared" si="26"/>
        <v/>
      </c>
      <c r="P107" s="9" t="str">
        <f t="shared" si="39"/>
        <v/>
      </c>
      <c r="Q107" s="9" t="str">
        <f t="shared" si="33"/>
        <v/>
      </c>
      <c r="S107" s="26" t="str">
        <f t="shared" si="22"/>
        <v/>
      </c>
      <c r="T107" s="20" t="str">
        <f t="shared" si="31"/>
        <v/>
      </c>
      <c r="U107" s="20" t="str">
        <f t="shared" si="34"/>
        <v/>
      </c>
      <c r="V107" s="37" t="str">
        <f t="shared" si="35"/>
        <v/>
      </c>
      <c r="W107" s="37" t="str">
        <f t="shared" si="36"/>
        <v/>
      </c>
      <c r="X107" s="130" t="str">
        <f t="shared" si="40"/>
        <v/>
      </c>
      <c r="Y107" s="130" t="str">
        <f t="shared" si="29"/>
        <v/>
      </c>
      <c r="Z107" s="133"/>
      <c r="AA107" s="131" t="str">
        <f t="shared" si="42"/>
        <v/>
      </c>
      <c r="AC107" s="86" t="str">
        <f t="shared" si="41"/>
        <v/>
      </c>
      <c r="AE107" s="86" t="str">
        <f t="shared" si="30"/>
        <v/>
      </c>
      <c r="AF107" s="86"/>
      <c r="AG107" s="86" t="e">
        <f t="shared" si="27"/>
        <v>#N/A</v>
      </c>
      <c r="AH107" s="86">
        <f t="shared" si="19"/>
        <v>525.52513124999984</v>
      </c>
    </row>
    <row r="108" spans="1:34">
      <c r="A108" s="6">
        <v>1476</v>
      </c>
      <c r="B108" s="21" t="str">
        <f t="shared" si="38"/>
        <v/>
      </c>
      <c r="C108" s="21">
        <f t="shared" si="21"/>
        <v>0.90321428571428564</v>
      </c>
      <c r="D108" s="21">
        <f t="shared" si="28"/>
        <v>2.2552166934189401E-2</v>
      </c>
      <c r="E108" s="1"/>
      <c r="F108">
        <v>23.805</v>
      </c>
      <c r="G108">
        <f t="shared" si="25"/>
        <v>4.200798151648813E-2</v>
      </c>
      <c r="I108" s="1"/>
      <c r="K108" s="20" t="s">
        <v>91</v>
      </c>
      <c r="L108" s="37"/>
      <c r="M108" s="20"/>
      <c r="O108" s="37" t="str">
        <f t="shared" si="26"/>
        <v/>
      </c>
      <c r="P108" s="9" t="str">
        <f t="shared" si="39"/>
        <v/>
      </c>
      <c r="Q108" s="9" t="str">
        <f t="shared" si="33"/>
        <v/>
      </c>
      <c r="S108" s="26" t="str">
        <f t="shared" si="22"/>
        <v/>
      </c>
      <c r="T108" s="20" t="str">
        <f t="shared" si="31"/>
        <v/>
      </c>
      <c r="U108" s="20" t="str">
        <f t="shared" si="34"/>
        <v/>
      </c>
      <c r="V108" s="37" t="str">
        <f t="shared" si="35"/>
        <v/>
      </c>
      <c r="W108" s="37" t="str">
        <f t="shared" si="36"/>
        <v/>
      </c>
      <c r="X108" s="130" t="str">
        <f t="shared" si="40"/>
        <v/>
      </c>
      <c r="Y108" s="130" t="str">
        <f t="shared" si="29"/>
        <v/>
      </c>
      <c r="Z108" s="133"/>
      <c r="AA108" s="131" t="str">
        <f t="shared" si="42"/>
        <v/>
      </c>
      <c r="AC108" s="86" t="str">
        <f t="shared" si="41"/>
        <v/>
      </c>
      <c r="AE108" s="86" t="str">
        <f t="shared" si="30"/>
        <v/>
      </c>
      <c r="AF108" s="86"/>
      <c r="AG108" s="86" t="e">
        <f t="shared" si="27"/>
        <v>#N/A</v>
      </c>
      <c r="AH108" s="86">
        <f t="shared" si="19"/>
        <v>525.52513124999984</v>
      </c>
    </row>
    <row r="109" spans="1:34">
      <c r="A109" s="6">
        <v>1477</v>
      </c>
      <c r="B109" s="21" t="str">
        <f t="shared" si="38"/>
        <v/>
      </c>
      <c r="C109" s="21">
        <f t="shared" si="21"/>
        <v>0.90321428571428564</v>
      </c>
      <c r="D109" s="21">
        <f t="shared" si="28"/>
        <v>2.2552166934189401E-2</v>
      </c>
      <c r="E109" s="1"/>
      <c r="F109">
        <v>23.805</v>
      </c>
      <c r="G109">
        <f t="shared" si="25"/>
        <v>4.200798151648813E-2</v>
      </c>
      <c r="I109" s="1"/>
      <c r="K109" s="20" t="s">
        <v>91</v>
      </c>
      <c r="L109" s="37"/>
      <c r="M109" s="20"/>
      <c r="O109" s="37" t="str">
        <f t="shared" si="26"/>
        <v/>
      </c>
      <c r="P109" s="9" t="e">
        <f t="shared" si="39"/>
        <v>#VALUE!</v>
      </c>
      <c r="Q109" s="9" t="e">
        <f t="shared" si="33"/>
        <v>#VALUE!</v>
      </c>
      <c r="R109" s="26">
        <v>2</v>
      </c>
      <c r="S109" s="26">
        <f t="shared" si="22"/>
        <v>47.61</v>
      </c>
      <c r="T109" s="20" t="str">
        <f t="shared" si="31"/>
        <v/>
      </c>
      <c r="U109" s="20" t="str">
        <f t="shared" si="34"/>
        <v/>
      </c>
      <c r="V109" s="37" t="str">
        <f t="shared" si="35"/>
        <v/>
      </c>
      <c r="W109" s="37" t="str">
        <f t="shared" si="36"/>
        <v/>
      </c>
      <c r="X109" s="130" t="str">
        <f t="shared" si="40"/>
        <v/>
      </c>
      <c r="Y109" s="130" t="str">
        <f t="shared" si="29"/>
        <v/>
      </c>
      <c r="Z109" s="133"/>
      <c r="AA109" s="131" t="str">
        <f t="shared" si="42"/>
        <v/>
      </c>
      <c r="AC109" s="86" t="str">
        <f t="shared" si="41"/>
        <v/>
      </c>
      <c r="AE109" s="86" t="str">
        <f t="shared" si="30"/>
        <v/>
      </c>
      <c r="AF109" s="86"/>
      <c r="AG109" s="86" t="e">
        <f t="shared" si="27"/>
        <v>#N/A</v>
      </c>
      <c r="AH109" s="86">
        <f t="shared" si="19"/>
        <v>525.52513124999984</v>
      </c>
    </row>
    <row r="110" spans="1:34">
      <c r="A110" s="6">
        <v>1478</v>
      </c>
      <c r="B110" s="21" t="str">
        <f t="shared" si="38"/>
        <v/>
      </c>
      <c r="C110" s="21">
        <f t="shared" si="21"/>
        <v>0.90321428571428564</v>
      </c>
      <c r="D110" s="21">
        <f t="shared" si="28"/>
        <v>2.2552166934189401E-2</v>
      </c>
      <c r="E110" s="1"/>
      <c r="F110">
        <v>23.805</v>
      </c>
      <c r="G110">
        <f t="shared" si="25"/>
        <v>4.200798151648813E-2</v>
      </c>
      <c r="I110" s="1"/>
      <c r="K110" s="20" t="s">
        <v>91</v>
      </c>
      <c r="L110" s="37"/>
      <c r="M110" s="20"/>
      <c r="O110" s="37" t="str">
        <f t="shared" si="26"/>
        <v/>
      </c>
      <c r="P110" s="9" t="str">
        <f t="shared" si="39"/>
        <v/>
      </c>
      <c r="Q110" s="9" t="str">
        <f t="shared" si="33"/>
        <v/>
      </c>
      <c r="S110" s="26" t="str">
        <f t="shared" si="22"/>
        <v/>
      </c>
      <c r="T110" s="20" t="str">
        <f t="shared" si="31"/>
        <v/>
      </c>
      <c r="U110" s="20" t="str">
        <f t="shared" si="34"/>
        <v/>
      </c>
      <c r="V110" s="37" t="str">
        <f t="shared" si="35"/>
        <v/>
      </c>
      <c r="W110" s="37" t="str">
        <f t="shared" si="36"/>
        <v/>
      </c>
      <c r="X110" s="130" t="str">
        <f t="shared" si="40"/>
        <v/>
      </c>
      <c r="Y110" s="130" t="str">
        <f t="shared" si="29"/>
        <v/>
      </c>
      <c r="Z110" s="133"/>
      <c r="AA110" s="131" t="str">
        <f t="shared" si="42"/>
        <v/>
      </c>
      <c r="AC110" s="86" t="str">
        <f t="shared" si="41"/>
        <v/>
      </c>
      <c r="AE110" s="86" t="str">
        <f t="shared" si="30"/>
        <v/>
      </c>
      <c r="AF110" s="86"/>
      <c r="AG110" s="86" t="e">
        <f t="shared" si="27"/>
        <v>#N/A</v>
      </c>
      <c r="AH110" s="86">
        <f t="shared" si="19"/>
        <v>548.74988437499985</v>
      </c>
    </row>
    <row r="111" spans="1:34">
      <c r="A111" s="6">
        <v>1479</v>
      </c>
      <c r="B111" s="21" t="str">
        <f t="shared" si="38"/>
        <v/>
      </c>
      <c r="C111" s="21">
        <f t="shared" si="21"/>
        <v>0.90321428571428564</v>
      </c>
      <c r="D111" s="21">
        <f t="shared" si="28"/>
        <v>2.2552166934189401E-2</v>
      </c>
      <c r="E111" s="1"/>
      <c r="F111">
        <v>23.805</v>
      </c>
      <c r="G111">
        <f t="shared" si="25"/>
        <v>4.200798151648813E-2</v>
      </c>
      <c r="I111" s="1"/>
      <c r="K111" s="20" t="s">
        <v>91</v>
      </c>
      <c r="L111" s="37"/>
      <c r="M111" s="20"/>
      <c r="O111" s="37" t="str">
        <f t="shared" si="26"/>
        <v/>
      </c>
      <c r="P111" s="9" t="str">
        <f t="shared" si="39"/>
        <v/>
      </c>
      <c r="Q111" s="9" t="str">
        <f t="shared" si="33"/>
        <v/>
      </c>
      <c r="S111" s="26" t="str">
        <f t="shared" si="22"/>
        <v/>
      </c>
      <c r="T111" s="20" t="str">
        <f t="shared" si="31"/>
        <v/>
      </c>
      <c r="U111" s="20" t="str">
        <f t="shared" si="34"/>
        <v/>
      </c>
      <c r="V111" s="37" t="str">
        <f t="shared" si="35"/>
        <v/>
      </c>
      <c r="W111" s="37" t="str">
        <f t="shared" si="36"/>
        <v/>
      </c>
      <c r="X111" s="130" t="str">
        <f t="shared" si="40"/>
        <v/>
      </c>
      <c r="Y111" s="130" t="str">
        <f t="shared" si="29"/>
        <v/>
      </c>
      <c r="Z111" s="133"/>
      <c r="AA111" s="131" t="str">
        <f t="shared" si="42"/>
        <v/>
      </c>
      <c r="AC111" s="86" t="str">
        <f t="shared" si="41"/>
        <v/>
      </c>
      <c r="AE111" s="86" t="str">
        <f t="shared" si="30"/>
        <v/>
      </c>
      <c r="AF111" s="86"/>
      <c r="AG111" s="86" t="e">
        <f t="shared" si="27"/>
        <v>#N/A</v>
      </c>
      <c r="AH111" s="86">
        <f t="shared" si="19"/>
        <v>548.74988437499985</v>
      </c>
    </row>
    <row r="112" spans="1:34">
      <c r="A112" s="6">
        <v>1480</v>
      </c>
      <c r="B112" s="21" t="str">
        <f t="shared" si="38"/>
        <v/>
      </c>
      <c r="C112" s="21">
        <f t="shared" si="21"/>
        <v>0.90321428571428564</v>
      </c>
      <c r="D112" s="21">
        <f t="shared" si="28"/>
        <v>2.2552166934189401E-2</v>
      </c>
      <c r="E112" s="1"/>
      <c r="F112">
        <v>23.805</v>
      </c>
      <c r="G112">
        <f t="shared" si="25"/>
        <v>4.200798151648813E-2</v>
      </c>
      <c r="I112" s="1"/>
      <c r="K112" s="20" t="s">
        <v>91</v>
      </c>
      <c r="L112" s="37"/>
      <c r="M112" s="20"/>
      <c r="O112" s="37" t="str">
        <f t="shared" si="26"/>
        <v/>
      </c>
      <c r="P112" s="9" t="str">
        <f t="shared" si="39"/>
        <v/>
      </c>
      <c r="Q112" s="9" t="str">
        <f t="shared" si="33"/>
        <v/>
      </c>
      <c r="S112" s="26" t="str">
        <f t="shared" si="22"/>
        <v/>
      </c>
      <c r="T112" s="20" t="str">
        <f t="shared" si="31"/>
        <v/>
      </c>
      <c r="U112" s="20" t="str">
        <f t="shared" si="34"/>
        <v/>
      </c>
      <c r="V112" s="37" t="str">
        <f t="shared" si="35"/>
        <v/>
      </c>
      <c r="W112" s="37" t="str">
        <f t="shared" si="36"/>
        <v/>
      </c>
      <c r="X112" s="130" t="str">
        <f t="shared" si="40"/>
        <v/>
      </c>
      <c r="Y112" s="130" t="str">
        <f t="shared" si="29"/>
        <v/>
      </c>
      <c r="Z112" s="133"/>
      <c r="AA112" s="131" t="str">
        <f t="shared" si="42"/>
        <v/>
      </c>
      <c r="AC112" s="86" t="str">
        <f t="shared" si="41"/>
        <v/>
      </c>
      <c r="AE112" s="86" t="str">
        <f t="shared" si="30"/>
        <v/>
      </c>
      <c r="AF112" s="86"/>
      <c r="AG112" s="86" t="e">
        <f t="shared" si="27"/>
        <v>#N/A</v>
      </c>
      <c r="AH112" s="86">
        <f t="shared" si="19"/>
        <v>629.67200624999998</v>
      </c>
    </row>
    <row r="113" spans="1:34">
      <c r="A113" s="6">
        <v>1481</v>
      </c>
      <c r="B113" s="21" t="str">
        <f t="shared" si="38"/>
        <v/>
      </c>
      <c r="C113" s="21">
        <f t="shared" si="21"/>
        <v>0.90321428571428564</v>
      </c>
      <c r="D113" s="21">
        <f t="shared" si="28"/>
        <v>2.2552166934189401E-2</v>
      </c>
      <c r="E113" s="1"/>
      <c r="F113">
        <v>23.805</v>
      </c>
      <c r="G113">
        <f t="shared" si="25"/>
        <v>4.200798151648813E-2</v>
      </c>
      <c r="I113" s="1"/>
      <c r="K113" s="20" t="s">
        <v>91</v>
      </c>
      <c r="L113" s="37"/>
      <c r="M113" s="20"/>
      <c r="O113" s="37" t="str">
        <f t="shared" si="26"/>
        <v/>
      </c>
      <c r="P113" s="9" t="str">
        <f t="shared" si="39"/>
        <v/>
      </c>
      <c r="Q113" s="9" t="str">
        <f t="shared" si="33"/>
        <v/>
      </c>
      <c r="S113" s="26" t="str">
        <f t="shared" si="22"/>
        <v/>
      </c>
      <c r="T113" s="20" t="str">
        <f t="shared" si="31"/>
        <v/>
      </c>
      <c r="U113" s="20" t="str">
        <f t="shared" si="34"/>
        <v/>
      </c>
      <c r="V113" s="37" t="str">
        <f t="shared" si="35"/>
        <v/>
      </c>
      <c r="W113" s="37" t="str">
        <f t="shared" si="36"/>
        <v/>
      </c>
      <c r="X113" s="130" t="str">
        <f t="shared" si="40"/>
        <v/>
      </c>
      <c r="Y113" s="130" t="str">
        <f t="shared" si="29"/>
        <v/>
      </c>
      <c r="Z113" s="133"/>
      <c r="AA113" s="131" t="str">
        <f t="shared" si="42"/>
        <v/>
      </c>
      <c r="AC113" s="86" t="str">
        <f t="shared" si="41"/>
        <v/>
      </c>
      <c r="AE113" s="86" t="str">
        <f t="shared" si="30"/>
        <v/>
      </c>
      <c r="AF113" s="86"/>
      <c r="AG113" s="86" t="e">
        <f t="shared" si="27"/>
        <v>#N/A</v>
      </c>
      <c r="AH113" s="86"/>
    </row>
    <row r="114" spans="1:34">
      <c r="A114" s="6">
        <v>1482</v>
      </c>
      <c r="B114" s="21" t="str">
        <f t="shared" ref="B114:B145" si="43">IF(N114="","",N114/K114)</f>
        <v/>
      </c>
      <c r="C114" s="21">
        <f t="shared" si="21"/>
        <v>0.90321428571428564</v>
      </c>
      <c r="D114" s="21">
        <f t="shared" si="28"/>
        <v>2.2552166934189401E-2</v>
      </c>
      <c r="E114" s="1"/>
      <c r="F114">
        <v>23.805</v>
      </c>
      <c r="G114">
        <f t="shared" si="25"/>
        <v>4.200798151648813E-2</v>
      </c>
      <c r="I114" s="1"/>
      <c r="K114" s="20" t="s">
        <v>91</v>
      </c>
      <c r="L114" s="37"/>
      <c r="M114" s="20"/>
      <c r="O114" s="37" t="str">
        <f t="shared" si="26"/>
        <v/>
      </c>
      <c r="P114" s="9" t="str">
        <f t="shared" ref="P114:P145" si="44">IF(R114="","",R114/B114)</f>
        <v/>
      </c>
      <c r="Q114" s="9" t="str">
        <f t="shared" si="33"/>
        <v/>
      </c>
      <c r="S114" s="26" t="str">
        <f t="shared" si="22"/>
        <v/>
      </c>
      <c r="T114" s="20" t="str">
        <f t="shared" si="31"/>
        <v/>
      </c>
      <c r="U114" s="20" t="str">
        <f t="shared" si="34"/>
        <v/>
      </c>
      <c r="V114" s="37" t="str">
        <f t="shared" si="35"/>
        <v/>
      </c>
      <c r="W114" s="37" t="str">
        <f t="shared" si="36"/>
        <v/>
      </c>
      <c r="X114" s="130" t="str">
        <f t="shared" ref="X114:X145" si="45">IF(Z114="","",Z114/E114)</f>
        <v/>
      </c>
      <c r="Y114" s="130" t="str">
        <f t="shared" si="29"/>
        <v/>
      </c>
      <c r="Z114" s="133"/>
      <c r="AA114" s="131" t="str">
        <f t="shared" si="42"/>
        <v/>
      </c>
      <c r="AC114" s="86" t="str">
        <f t="shared" si="41"/>
        <v/>
      </c>
      <c r="AE114" s="86" t="str">
        <f t="shared" si="30"/>
        <v/>
      </c>
      <c r="AF114" s="86"/>
      <c r="AG114" s="86" t="e">
        <f t="shared" si="27"/>
        <v>#N/A</v>
      </c>
      <c r="AH114" s="86"/>
    </row>
    <row r="115" spans="1:34">
      <c r="A115" s="6">
        <v>1483</v>
      </c>
      <c r="B115" s="21" t="str">
        <f t="shared" si="43"/>
        <v/>
      </c>
      <c r="C115" s="21">
        <f t="shared" si="21"/>
        <v>0.90321428571428564</v>
      </c>
      <c r="D115" s="21">
        <f t="shared" si="28"/>
        <v>2.2552166934189401E-2</v>
      </c>
      <c r="E115" s="1"/>
      <c r="F115">
        <v>23.805</v>
      </c>
      <c r="G115">
        <f t="shared" si="25"/>
        <v>4.200798151648813E-2</v>
      </c>
      <c r="I115" s="1"/>
      <c r="K115" s="20" t="s">
        <v>91</v>
      </c>
      <c r="L115" s="37"/>
      <c r="M115" s="20"/>
      <c r="O115" s="37" t="str">
        <f t="shared" si="26"/>
        <v/>
      </c>
      <c r="P115" s="9" t="str">
        <f t="shared" si="44"/>
        <v/>
      </c>
      <c r="Q115" s="9" t="str">
        <f t="shared" si="33"/>
        <v/>
      </c>
      <c r="S115" s="26" t="str">
        <f t="shared" si="22"/>
        <v/>
      </c>
      <c r="T115" s="20" t="str">
        <f t="shared" si="31"/>
        <v/>
      </c>
      <c r="U115" s="20" t="str">
        <f t="shared" si="34"/>
        <v/>
      </c>
      <c r="V115" s="37" t="str">
        <f t="shared" si="35"/>
        <v/>
      </c>
      <c r="W115" s="37" t="str">
        <f t="shared" si="36"/>
        <v/>
      </c>
      <c r="X115" s="130" t="str">
        <f t="shared" si="45"/>
        <v/>
      </c>
      <c r="Y115" s="130" t="str">
        <f t="shared" si="29"/>
        <v/>
      </c>
      <c r="Z115" s="133"/>
      <c r="AA115" s="131" t="str">
        <f t="shared" si="42"/>
        <v/>
      </c>
      <c r="AC115" s="86" t="str">
        <f t="shared" si="41"/>
        <v/>
      </c>
      <c r="AE115" s="86" t="str">
        <f t="shared" si="30"/>
        <v/>
      </c>
      <c r="AF115" s="86"/>
      <c r="AG115" s="86" t="e">
        <f t="shared" si="27"/>
        <v>#N/A</v>
      </c>
      <c r="AH115" s="86"/>
    </row>
    <row r="116" spans="1:34">
      <c r="A116" s="6">
        <v>1484</v>
      </c>
      <c r="B116" s="21" t="str">
        <f t="shared" si="43"/>
        <v/>
      </c>
      <c r="C116" s="21">
        <f t="shared" si="21"/>
        <v>0.90321428571428564</v>
      </c>
      <c r="D116" s="21">
        <f t="shared" si="28"/>
        <v>2.2552166934189401E-2</v>
      </c>
      <c r="E116" s="1"/>
      <c r="F116">
        <v>23.805</v>
      </c>
      <c r="G116">
        <f t="shared" si="25"/>
        <v>4.200798151648813E-2</v>
      </c>
      <c r="I116" s="1"/>
      <c r="K116" s="20" t="s">
        <v>91</v>
      </c>
      <c r="L116" s="37"/>
      <c r="M116" s="20"/>
      <c r="O116" s="37" t="str">
        <f t="shared" si="26"/>
        <v/>
      </c>
      <c r="P116" s="9" t="str">
        <f t="shared" si="44"/>
        <v/>
      </c>
      <c r="Q116" s="9" t="str">
        <f t="shared" si="33"/>
        <v/>
      </c>
      <c r="S116" s="26" t="str">
        <f t="shared" si="22"/>
        <v/>
      </c>
      <c r="T116" s="20" t="str">
        <f t="shared" si="31"/>
        <v/>
      </c>
      <c r="U116" s="20" t="str">
        <f t="shared" si="34"/>
        <v/>
      </c>
      <c r="V116" s="37" t="str">
        <f t="shared" si="35"/>
        <v/>
      </c>
      <c r="W116" s="37" t="str">
        <f t="shared" si="36"/>
        <v/>
      </c>
      <c r="X116" s="130" t="str">
        <f t="shared" si="45"/>
        <v/>
      </c>
      <c r="Y116" s="130" t="str">
        <f t="shared" si="29"/>
        <v/>
      </c>
      <c r="Z116" s="133"/>
      <c r="AA116" s="131" t="str">
        <f t="shared" si="42"/>
        <v/>
      </c>
      <c r="AC116" s="86" t="str">
        <f t="shared" si="41"/>
        <v/>
      </c>
      <c r="AE116" s="86" t="str">
        <f t="shared" si="30"/>
        <v/>
      </c>
      <c r="AF116" s="86"/>
      <c r="AG116" s="86" t="e">
        <f t="shared" si="27"/>
        <v>#N/A</v>
      </c>
      <c r="AH116" s="86"/>
    </row>
    <row r="117" spans="1:34">
      <c r="A117" s="6">
        <v>1485</v>
      </c>
      <c r="B117" s="21" t="str">
        <f t="shared" si="43"/>
        <v/>
      </c>
      <c r="C117" s="21">
        <f t="shared" si="21"/>
        <v>0.90321428571428564</v>
      </c>
      <c r="D117" s="21">
        <f t="shared" si="28"/>
        <v>2.2552166934189401E-2</v>
      </c>
      <c r="E117" s="1"/>
      <c r="F117">
        <v>23.805</v>
      </c>
      <c r="G117">
        <f t="shared" si="25"/>
        <v>4.200798151648813E-2</v>
      </c>
      <c r="I117" s="1"/>
      <c r="K117" s="20" t="s">
        <v>91</v>
      </c>
      <c r="L117" s="37"/>
      <c r="M117" s="20"/>
      <c r="O117" s="37" t="str">
        <f t="shared" si="26"/>
        <v/>
      </c>
      <c r="P117" s="9" t="str">
        <f t="shared" si="44"/>
        <v/>
      </c>
      <c r="Q117" s="9" t="str">
        <f t="shared" si="33"/>
        <v/>
      </c>
      <c r="S117" s="26" t="str">
        <f t="shared" si="22"/>
        <v/>
      </c>
      <c r="T117" s="20" t="str">
        <f t="shared" si="31"/>
        <v/>
      </c>
      <c r="U117" s="20" t="str">
        <f t="shared" si="34"/>
        <v/>
      </c>
      <c r="V117" s="37" t="str">
        <f t="shared" si="35"/>
        <v/>
      </c>
      <c r="W117" s="37" t="str">
        <f t="shared" si="36"/>
        <v/>
      </c>
      <c r="X117" s="130" t="str">
        <f t="shared" si="45"/>
        <v/>
      </c>
      <c r="Y117" s="130" t="str">
        <f t="shared" si="29"/>
        <v/>
      </c>
      <c r="Z117" s="133"/>
      <c r="AA117" s="131" t="str">
        <f t="shared" si="42"/>
        <v/>
      </c>
      <c r="AC117" s="86" t="str">
        <f t="shared" si="41"/>
        <v/>
      </c>
      <c r="AE117" s="86" t="str">
        <f t="shared" si="30"/>
        <v/>
      </c>
      <c r="AF117" s="86"/>
      <c r="AG117" s="86" t="e">
        <f t="shared" si="27"/>
        <v>#N/A</v>
      </c>
      <c r="AH117" s="86"/>
    </row>
    <row r="118" spans="1:34">
      <c r="A118" s="6">
        <v>1486</v>
      </c>
      <c r="B118" s="21" t="str">
        <f t="shared" si="43"/>
        <v/>
      </c>
      <c r="C118" s="21">
        <f t="shared" si="21"/>
        <v>0.90321428571428564</v>
      </c>
      <c r="D118" s="21">
        <f t="shared" si="28"/>
        <v>2.2552166934189401E-2</v>
      </c>
      <c r="E118" s="1"/>
      <c r="F118">
        <v>23.805</v>
      </c>
      <c r="G118">
        <f t="shared" si="25"/>
        <v>4.200798151648813E-2</v>
      </c>
      <c r="I118" s="1"/>
      <c r="K118" s="20" t="s">
        <v>91</v>
      </c>
      <c r="L118" s="37"/>
      <c r="M118" s="20"/>
      <c r="O118" s="37" t="str">
        <f t="shared" si="26"/>
        <v/>
      </c>
      <c r="P118" s="9" t="str">
        <f t="shared" si="44"/>
        <v/>
      </c>
      <c r="Q118" s="9" t="str">
        <f t="shared" si="33"/>
        <v/>
      </c>
      <c r="S118" s="26" t="str">
        <f t="shared" si="22"/>
        <v/>
      </c>
      <c r="T118" s="20" t="str">
        <f t="shared" si="31"/>
        <v/>
      </c>
      <c r="U118" s="20" t="str">
        <f t="shared" si="34"/>
        <v/>
      </c>
      <c r="V118" s="37" t="str">
        <f t="shared" si="35"/>
        <v/>
      </c>
      <c r="W118" s="37" t="str">
        <f t="shared" si="36"/>
        <v/>
      </c>
      <c r="X118" s="130" t="str">
        <f t="shared" si="45"/>
        <v/>
      </c>
      <c r="Y118" s="130" t="str">
        <f t="shared" si="29"/>
        <v/>
      </c>
      <c r="Z118" s="133"/>
      <c r="AA118" s="131" t="str">
        <f t="shared" si="42"/>
        <v/>
      </c>
      <c r="AC118" s="86" t="str">
        <f t="shared" si="41"/>
        <v/>
      </c>
      <c r="AE118" s="86" t="str">
        <f t="shared" si="30"/>
        <v/>
      </c>
      <c r="AF118" s="86"/>
      <c r="AG118" s="86" t="e">
        <f t="shared" si="27"/>
        <v>#N/A</v>
      </c>
      <c r="AH118" s="86"/>
    </row>
    <row r="119" spans="1:34">
      <c r="A119">
        <v>1487</v>
      </c>
      <c r="B119" s="21" t="str">
        <f t="shared" si="43"/>
        <v/>
      </c>
      <c r="C119" s="21">
        <f t="shared" si="21"/>
        <v>0.90321428571428564</v>
      </c>
      <c r="D119" s="21">
        <f t="shared" si="28"/>
        <v>2.2552166934189401E-2</v>
      </c>
      <c r="E119" s="1"/>
      <c r="F119">
        <v>23.805</v>
      </c>
      <c r="G119">
        <f t="shared" si="25"/>
        <v>4.200798151648813E-2</v>
      </c>
      <c r="I119" s="1"/>
      <c r="K119" s="20" t="s">
        <v>91</v>
      </c>
      <c r="L119" s="37"/>
      <c r="M119" s="20"/>
      <c r="O119" s="37" t="str">
        <f t="shared" si="26"/>
        <v/>
      </c>
      <c r="P119" s="9" t="e">
        <f t="shared" si="44"/>
        <v>#VALUE!</v>
      </c>
      <c r="Q119" s="9" t="e">
        <f t="shared" si="33"/>
        <v>#VALUE!</v>
      </c>
      <c r="R119" s="26">
        <v>4</v>
      </c>
      <c r="S119" s="26">
        <f t="shared" si="22"/>
        <v>95.22</v>
      </c>
      <c r="T119" s="20" t="str">
        <f t="shared" si="31"/>
        <v/>
      </c>
      <c r="U119" s="20" t="str">
        <f t="shared" si="34"/>
        <v/>
      </c>
      <c r="V119" s="37" t="str">
        <f t="shared" si="35"/>
        <v/>
      </c>
      <c r="W119" s="37" t="str">
        <f t="shared" si="36"/>
        <v/>
      </c>
      <c r="X119" s="130" t="str">
        <f t="shared" si="45"/>
        <v/>
      </c>
      <c r="Y119" s="130" t="str">
        <f t="shared" si="29"/>
        <v/>
      </c>
      <c r="Z119" s="133"/>
      <c r="AA119" s="131" t="str">
        <f t="shared" si="42"/>
        <v/>
      </c>
      <c r="AC119" s="86" t="str">
        <f t="shared" si="41"/>
        <v/>
      </c>
      <c r="AE119" s="86" t="str">
        <f t="shared" si="30"/>
        <v/>
      </c>
      <c r="AF119" s="86"/>
      <c r="AG119" s="86" t="e">
        <f t="shared" si="27"/>
        <v>#N/A</v>
      </c>
      <c r="AH119" s="86"/>
    </row>
    <row r="120" spans="1:34">
      <c r="A120" s="6">
        <v>1488</v>
      </c>
      <c r="B120" s="21" t="str">
        <f t="shared" si="43"/>
        <v/>
      </c>
      <c r="C120" s="21">
        <f t="shared" si="21"/>
        <v>0.90321428571428564</v>
      </c>
      <c r="D120" s="21">
        <f t="shared" si="28"/>
        <v>2.2552166934189401E-2</v>
      </c>
      <c r="E120" s="1"/>
      <c r="F120">
        <v>20.88</v>
      </c>
      <c r="G120">
        <f t="shared" si="25"/>
        <v>4.7892720306513412E-2</v>
      </c>
      <c r="I120" s="1"/>
      <c r="K120" s="20" t="s">
        <v>91</v>
      </c>
      <c r="L120" s="37"/>
      <c r="M120" s="20"/>
      <c r="O120" s="37" t="str">
        <f t="shared" si="26"/>
        <v/>
      </c>
      <c r="P120" s="9" t="str">
        <f t="shared" si="44"/>
        <v/>
      </c>
      <c r="Q120" s="9" t="str">
        <f t="shared" si="33"/>
        <v/>
      </c>
      <c r="S120" s="26" t="str">
        <f t="shared" si="22"/>
        <v/>
      </c>
      <c r="T120" s="20" t="str">
        <f t="shared" si="31"/>
        <v/>
      </c>
      <c r="U120" s="20" t="str">
        <f t="shared" si="34"/>
        <v/>
      </c>
      <c r="V120" s="37" t="str">
        <f t="shared" si="35"/>
        <v/>
      </c>
      <c r="W120" s="37" t="str">
        <f t="shared" si="36"/>
        <v/>
      </c>
      <c r="X120" s="130" t="str">
        <f t="shared" si="45"/>
        <v/>
      </c>
      <c r="Y120" s="130" t="str">
        <f t="shared" si="29"/>
        <v/>
      </c>
      <c r="Z120" s="133"/>
      <c r="AA120" s="131" t="str">
        <f t="shared" si="42"/>
        <v/>
      </c>
      <c r="AC120" s="86" t="str">
        <f t="shared" si="41"/>
        <v/>
      </c>
      <c r="AE120" s="86" t="str">
        <f t="shared" si="30"/>
        <v/>
      </c>
      <c r="AF120" s="86"/>
      <c r="AG120" s="86" t="e">
        <f t="shared" si="27"/>
        <v>#N/A</v>
      </c>
      <c r="AH120" s="86"/>
    </row>
    <row r="121" spans="1:34">
      <c r="A121">
        <v>1489</v>
      </c>
      <c r="B121" s="21" t="str">
        <f t="shared" si="43"/>
        <v/>
      </c>
      <c r="C121" s="21">
        <f t="shared" si="21"/>
        <v>0.90321428571428564</v>
      </c>
      <c r="D121" s="21">
        <f t="shared" si="28"/>
        <v>2.2552166934189401E-2</v>
      </c>
      <c r="E121" s="1"/>
      <c r="F121">
        <v>20.88</v>
      </c>
      <c r="G121">
        <f t="shared" si="25"/>
        <v>4.7892720306513412E-2</v>
      </c>
      <c r="I121" s="1"/>
      <c r="K121" s="20" t="s">
        <v>91</v>
      </c>
      <c r="L121" s="37"/>
      <c r="M121" s="20"/>
      <c r="O121" s="37" t="str">
        <f t="shared" si="26"/>
        <v/>
      </c>
      <c r="P121" s="9" t="str">
        <f t="shared" si="44"/>
        <v/>
      </c>
      <c r="Q121" s="9" t="str">
        <f t="shared" si="33"/>
        <v/>
      </c>
      <c r="S121" s="26" t="str">
        <f t="shared" si="22"/>
        <v/>
      </c>
      <c r="T121" s="20" t="str">
        <f t="shared" si="31"/>
        <v/>
      </c>
      <c r="U121" s="20" t="str">
        <f t="shared" si="34"/>
        <v/>
      </c>
      <c r="V121" s="37" t="str">
        <f t="shared" si="35"/>
        <v/>
      </c>
      <c r="W121" s="37" t="str">
        <f t="shared" si="36"/>
        <v/>
      </c>
      <c r="X121" s="130" t="str">
        <f t="shared" si="45"/>
        <v/>
      </c>
      <c r="Y121" s="130" t="str">
        <f t="shared" si="29"/>
        <v/>
      </c>
      <c r="Z121" s="133"/>
      <c r="AA121" s="131" t="str">
        <f t="shared" si="42"/>
        <v/>
      </c>
      <c r="AC121" s="86" t="str">
        <f t="shared" si="41"/>
        <v/>
      </c>
      <c r="AE121" s="86" t="str">
        <f t="shared" si="30"/>
        <v/>
      </c>
      <c r="AF121" s="86"/>
      <c r="AG121" s="86" t="e">
        <f t="shared" si="27"/>
        <v>#N/A</v>
      </c>
      <c r="AH121" s="86"/>
    </row>
    <row r="122" spans="1:34">
      <c r="A122" s="6">
        <v>1490</v>
      </c>
      <c r="B122" s="21" t="str">
        <f t="shared" si="43"/>
        <v/>
      </c>
      <c r="C122" s="21">
        <f t="shared" si="21"/>
        <v>0.90321428571428564</v>
      </c>
      <c r="D122" s="21">
        <f t="shared" si="28"/>
        <v>2.2552166934189401E-2</v>
      </c>
      <c r="E122" s="1"/>
      <c r="F122">
        <v>20.88</v>
      </c>
      <c r="G122">
        <f t="shared" si="25"/>
        <v>4.7892720306513412E-2</v>
      </c>
      <c r="I122" s="1"/>
      <c r="K122" s="20" t="s">
        <v>91</v>
      </c>
      <c r="L122" s="37"/>
      <c r="M122" s="20"/>
      <c r="O122" s="37" t="str">
        <f t="shared" si="26"/>
        <v/>
      </c>
      <c r="P122" s="9" t="str">
        <f t="shared" si="44"/>
        <v/>
      </c>
      <c r="Q122" s="9" t="str">
        <f t="shared" si="33"/>
        <v/>
      </c>
      <c r="S122" s="26" t="str">
        <f t="shared" si="22"/>
        <v/>
      </c>
      <c r="T122" s="20" t="str">
        <f t="shared" si="31"/>
        <v/>
      </c>
      <c r="U122" s="20" t="str">
        <f t="shared" si="34"/>
        <v/>
      </c>
      <c r="V122" s="37" t="str">
        <f t="shared" si="35"/>
        <v/>
      </c>
      <c r="W122" s="37" t="str">
        <f t="shared" si="36"/>
        <v/>
      </c>
      <c r="X122" s="130" t="str">
        <f t="shared" si="45"/>
        <v/>
      </c>
      <c r="Y122" s="130" t="str">
        <f t="shared" si="29"/>
        <v/>
      </c>
      <c r="Z122" s="133"/>
      <c r="AA122" s="131" t="str">
        <f t="shared" si="42"/>
        <v/>
      </c>
      <c r="AC122" s="86" t="str">
        <f t="shared" si="41"/>
        <v/>
      </c>
      <c r="AE122" s="86" t="str">
        <f t="shared" si="30"/>
        <v/>
      </c>
      <c r="AF122" s="86"/>
      <c r="AG122" s="86" t="e">
        <f t="shared" si="27"/>
        <v>#N/A</v>
      </c>
      <c r="AH122" s="86">
        <f t="shared" si="19"/>
        <v>298.37519999999989</v>
      </c>
    </row>
    <row r="123" spans="1:34">
      <c r="A123">
        <v>1491</v>
      </c>
      <c r="B123" s="21" t="str">
        <f t="shared" si="43"/>
        <v/>
      </c>
      <c r="C123" s="21">
        <f t="shared" si="21"/>
        <v>0.90321428571428564</v>
      </c>
      <c r="D123" s="21">
        <f t="shared" si="28"/>
        <v>2.2552166934189401E-2</v>
      </c>
      <c r="E123" s="1"/>
      <c r="F123">
        <v>20.88</v>
      </c>
      <c r="G123">
        <f t="shared" si="25"/>
        <v>4.7892720306513412E-2</v>
      </c>
      <c r="I123" s="1"/>
      <c r="K123" s="20" t="s">
        <v>91</v>
      </c>
      <c r="L123" s="37"/>
      <c r="M123" s="20"/>
      <c r="O123" s="37" t="str">
        <f t="shared" si="26"/>
        <v/>
      </c>
      <c r="P123" s="9" t="str">
        <f t="shared" si="44"/>
        <v/>
      </c>
      <c r="Q123" s="9" t="str">
        <f t="shared" si="33"/>
        <v/>
      </c>
      <c r="S123" s="26" t="str">
        <f t="shared" si="22"/>
        <v/>
      </c>
      <c r="T123" s="20" t="str">
        <f t="shared" si="31"/>
        <v/>
      </c>
      <c r="U123" s="20" t="str">
        <f t="shared" si="34"/>
        <v/>
      </c>
      <c r="V123" s="37" t="str">
        <f t="shared" si="35"/>
        <v/>
      </c>
      <c r="W123" s="37" t="str">
        <f t="shared" si="36"/>
        <v/>
      </c>
      <c r="X123" s="130" t="str">
        <f t="shared" si="45"/>
        <v/>
      </c>
      <c r="Y123" s="130" t="str">
        <f t="shared" si="29"/>
        <v/>
      </c>
      <c r="Z123" s="133"/>
      <c r="AA123" s="131" t="str">
        <f t="shared" si="42"/>
        <v/>
      </c>
      <c r="AC123" s="86" t="str">
        <f t="shared" si="41"/>
        <v/>
      </c>
      <c r="AE123" s="86" t="str">
        <f t="shared" si="30"/>
        <v/>
      </c>
      <c r="AF123" s="86"/>
      <c r="AG123" s="86" t="e">
        <f t="shared" si="27"/>
        <v>#N/A</v>
      </c>
      <c r="AH123" s="86">
        <f t="shared" si="19"/>
        <v>457.86989605263147</v>
      </c>
    </row>
    <row r="124" spans="1:34">
      <c r="A124" s="6">
        <v>1492</v>
      </c>
      <c r="B124" s="21" t="str">
        <f t="shared" si="43"/>
        <v/>
      </c>
      <c r="C124" s="21">
        <f t="shared" si="21"/>
        <v>0.90321428571428564</v>
      </c>
      <c r="D124" s="21">
        <f t="shared" si="28"/>
        <v>2.2552166934189401E-2</v>
      </c>
      <c r="E124" s="1"/>
      <c r="F124">
        <v>20.88</v>
      </c>
      <c r="G124">
        <f t="shared" si="25"/>
        <v>4.7892720306513412E-2</v>
      </c>
      <c r="I124" s="1"/>
      <c r="K124" s="20" t="s">
        <v>91</v>
      </c>
      <c r="L124" s="37"/>
      <c r="M124" s="20"/>
      <c r="O124" s="37" t="str">
        <f t="shared" si="26"/>
        <v/>
      </c>
      <c r="P124" s="9" t="str">
        <f t="shared" si="44"/>
        <v/>
      </c>
      <c r="Q124" s="9" t="str">
        <f t="shared" si="33"/>
        <v/>
      </c>
      <c r="S124" s="26" t="str">
        <f t="shared" si="22"/>
        <v/>
      </c>
      <c r="T124" s="20" t="str">
        <f t="shared" si="31"/>
        <v/>
      </c>
      <c r="U124" s="20" t="str">
        <f t="shared" si="34"/>
        <v/>
      </c>
      <c r="V124" s="37" t="str">
        <f t="shared" si="35"/>
        <v/>
      </c>
      <c r="W124" s="37" t="str">
        <f t="shared" si="36"/>
        <v/>
      </c>
      <c r="X124" s="130" t="str">
        <f t="shared" si="45"/>
        <v/>
      </c>
      <c r="Y124" s="130" t="str">
        <f t="shared" si="29"/>
        <v/>
      </c>
      <c r="Z124" s="133"/>
      <c r="AA124" s="131" t="str">
        <f t="shared" si="42"/>
        <v/>
      </c>
      <c r="AC124" s="86" t="str">
        <f t="shared" si="41"/>
        <v/>
      </c>
      <c r="AE124" s="86" t="str">
        <f t="shared" si="30"/>
        <v/>
      </c>
      <c r="AF124" s="86"/>
      <c r="AG124" s="86" t="e">
        <f t="shared" si="27"/>
        <v>#N/A</v>
      </c>
      <c r="AH124" s="86">
        <f t="shared" si="19"/>
        <v>505.31940986842091</v>
      </c>
    </row>
    <row r="125" spans="1:34">
      <c r="A125">
        <v>1493</v>
      </c>
      <c r="B125" s="21" t="str">
        <f t="shared" si="43"/>
        <v/>
      </c>
      <c r="C125" s="21">
        <f t="shared" si="21"/>
        <v>0.90321428571428564</v>
      </c>
      <c r="D125" s="21">
        <f t="shared" si="28"/>
        <v>2.2552166934189401E-2</v>
      </c>
      <c r="E125" s="1"/>
      <c r="F125">
        <v>20.88</v>
      </c>
      <c r="G125">
        <f t="shared" si="25"/>
        <v>4.7892720306513412E-2</v>
      </c>
      <c r="I125" s="1"/>
      <c r="K125" s="20" t="s">
        <v>91</v>
      </c>
      <c r="L125" s="37"/>
      <c r="M125" s="20"/>
      <c r="O125" s="37" t="str">
        <f t="shared" si="26"/>
        <v/>
      </c>
      <c r="P125" s="9" t="str">
        <f t="shared" si="44"/>
        <v/>
      </c>
      <c r="Q125" s="9" t="str">
        <f t="shared" si="33"/>
        <v/>
      </c>
      <c r="S125" s="26" t="str">
        <f t="shared" si="22"/>
        <v/>
      </c>
      <c r="T125" s="20" t="str">
        <f t="shared" si="31"/>
        <v/>
      </c>
      <c r="U125" s="20" t="str">
        <f t="shared" si="34"/>
        <v/>
      </c>
      <c r="V125" s="37" t="str">
        <f t="shared" si="35"/>
        <v/>
      </c>
      <c r="W125" s="37" t="str">
        <f t="shared" si="36"/>
        <v/>
      </c>
      <c r="X125" s="130" t="str">
        <f t="shared" si="45"/>
        <v/>
      </c>
      <c r="Y125" s="130" t="str">
        <f t="shared" si="29"/>
        <v/>
      </c>
      <c r="Z125" s="133"/>
      <c r="AA125" s="131" t="str">
        <f t="shared" si="42"/>
        <v/>
      </c>
      <c r="AC125" s="86" t="str">
        <f t="shared" si="41"/>
        <v/>
      </c>
      <c r="AE125" s="86" t="str">
        <f t="shared" si="30"/>
        <v/>
      </c>
      <c r="AF125" s="86"/>
      <c r="AG125" s="86" t="e">
        <f t="shared" si="27"/>
        <v>#N/A</v>
      </c>
      <c r="AH125" s="86">
        <f t="shared" si="19"/>
        <v>590.92808240131558</v>
      </c>
    </row>
    <row r="126" spans="1:34">
      <c r="A126" s="6">
        <v>1494</v>
      </c>
      <c r="B126" s="21" t="str">
        <f t="shared" si="43"/>
        <v/>
      </c>
      <c r="C126" s="21">
        <f t="shared" si="21"/>
        <v>0.90321428571428564</v>
      </c>
      <c r="D126" s="21">
        <f t="shared" si="28"/>
        <v>2.2552166934189401E-2</v>
      </c>
      <c r="E126" s="1"/>
      <c r="F126">
        <v>20.88</v>
      </c>
      <c r="G126">
        <f t="shared" si="25"/>
        <v>4.7892720306513412E-2</v>
      </c>
      <c r="I126" s="1"/>
      <c r="K126" s="20" t="s">
        <v>91</v>
      </c>
      <c r="L126" s="37"/>
      <c r="M126" s="20"/>
      <c r="O126" s="37" t="str">
        <f t="shared" si="26"/>
        <v/>
      </c>
      <c r="P126" s="9" t="str">
        <f t="shared" si="44"/>
        <v/>
      </c>
      <c r="Q126" s="9" t="str">
        <f t="shared" si="33"/>
        <v/>
      </c>
      <c r="S126" s="26" t="str">
        <f t="shared" si="22"/>
        <v/>
      </c>
      <c r="T126" s="20" t="str">
        <f t="shared" si="31"/>
        <v/>
      </c>
      <c r="U126" s="20" t="str">
        <f t="shared" si="34"/>
        <v/>
      </c>
      <c r="V126" s="37" t="str">
        <f t="shared" si="35"/>
        <v/>
      </c>
      <c r="W126" s="37" t="str">
        <f t="shared" si="36"/>
        <v/>
      </c>
      <c r="X126" s="130" t="str">
        <f t="shared" si="45"/>
        <v/>
      </c>
      <c r="Y126" s="130" t="str">
        <f t="shared" si="29"/>
        <v/>
      </c>
      <c r="Z126" s="133"/>
      <c r="AA126" s="131" t="str">
        <f t="shared" si="42"/>
        <v/>
      </c>
      <c r="AC126" s="86" t="str">
        <f t="shared" si="41"/>
        <v/>
      </c>
      <c r="AE126" s="86" t="str">
        <f t="shared" si="30"/>
        <v/>
      </c>
      <c r="AF126" s="86"/>
      <c r="AG126" s="86" t="e">
        <f t="shared" si="27"/>
        <v>#N/A</v>
      </c>
      <c r="AH126" s="86">
        <f t="shared" ref="AH126:AH189" si="46">AVERAGE(W116:W136)</f>
        <v>675.17910276315774</v>
      </c>
    </row>
    <row r="127" spans="1:34">
      <c r="A127">
        <v>1495</v>
      </c>
      <c r="B127" s="21" t="str">
        <f t="shared" si="43"/>
        <v/>
      </c>
      <c r="C127" s="21">
        <f t="shared" si="21"/>
        <v>0.90321428571428564</v>
      </c>
      <c r="D127" s="21">
        <f t="shared" si="28"/>
        <v>2.2552166934189401E-2</v>
      </c>
      <c r="E127" s="1"/>
      <c r="F127">
        <v>20.88</v>
      </c>
      <c r="G127">
        <f t="shared" si="25"/>
        <v>4.7892720306513412E-2</v>
      </c>
      <c r="I127" s="1"/>
      <c r="K127" s="20" t="s">
        <v>91</v>
      </c>
      <c r="L127" s="37"/>
      <c r="M127" s="20"/>
      <c r="O127" s="37" t="str">
        <f t="shared" si="26"/>
        <v/>
      </c>
      <c r="P127" s="9" t="str">
        <f t="shared" si="44"/>
        <v/>
      </c>
      <c r="Q127" s="9" t="str">
        <f t="shared" si="33"/>
        <v/>
      </c>
      <c r="S127" s="26" t="str">
        <f t="shared" si="22"/>
        <v/>
      </c>
      <c r="T127" s="20" t="str">
        <f t="shared" si="31"/>
        <v/>
      </c>
      <c r="U127" s="20" t="str">
        <f t="shared" si="34"/>
        <v/>
      </c>
      <c r="V127" s="37" t="str">
        <f t="shared" si="35"/>
        <v/>
      </c>
      <c r="W127" s="37" t="str">
        <f t="shared" si="36"/>
        <v/>
      </c>
      <c r="X127" s="130" t="str">
        <f t="shared" si="45"/>
        <v/>
      </c>
      <c r="Y127" s="130" t="str">
        <f t="shared" si="29"/>
        <v/>
      </c>
      <c r="Z127" s="133"/>
      <c r="AA127" s="131" t="str">
        <f t="shared" si="42"/>
        <v/>
      </c>
      <c r="AC127" s="86" t="str">
        <f t="shared" si="41"/>
        <v/>
      </c>
      <c r="AE127" s="86" t="str">
        <f t="shared" si="30"/>
        <v/>
      </c>
      <c r="AF127" s="86"/>
      <c r="AG127" s="86" t="e">
        <f t="shared" si="27"/>
        <v>#N/A</v>
      </c>
      <c r="AH127" s="86">
        <f t="shared" si="46"/>
        <v>675.17910276315774</v>
      </c>
    </row>
    <row r="128" spans="1:34">
      <c r="A128" s="6">
        <v>1496</v>
      </c>
      <c r="B128" s="21" t="str">
        <f t="shared" si="43"/>
        <v/>
      </c>
      <c r="C128" s="21">
        <f t="shared" si="21"/>
        <v>0.90321428571428564</v>
      </c>
      <c r="D128" s="21">
        <f t="shared" si="28"/>
        <v>2.2552166934189401E-2</v>
      </c>
      <c r="E128" s="1"/>
      <c r="F128">
        <v>20.88</v>
      </c>
      <c r="G128">
        <f t="shared" si="25"/>
        <v>4.7892720306513412E-2</v>
      </c>
      <c r="I128" s="1"/>
      <c r="K128" s="20" t="s">
        <v>91</v>
      </c>
      <c r="L128" s="37"/>
      <c r="M128" s="20"/>
      <c r="O128" s="37" t="str">
        <f t="shared" si="26"/>
        <v/>
      </c>
      <c r="P128" s="9" t="str">
        <f t="shared" si="44"/>
        <v/>
      </c>
      <c r="Q128" s="9" t="str">
        <f t="shared" si="33"/>
        <v/>
      </c>
      <c r="S128" s="26" t="str">
        <f t="shared" si="22"/>
        <v/>
      </c>
      <c r="T128" s="20" t="str">
        <f t="shared" si="31"/>
        <v/>
      </c>
      <c r="U128" s="20" t="str">
        <f t="shared" si="34"/>
        <v/>
      </c>
      <c r="V128" s="37" t="str">
        <f t="shared" si="35"/>
        <v/>
      </c>
      <c r="W128" s="37" t="str">
        <f t="shared" si="36"/>
        <v/>
      </c>
      <c r="X128" s="130" t="str">
        <f t="shared" si="45"/>
        <v/>
      </c>
      <c r="Y128" s="130" t="str">
        <f t="shared" si="29"/>
        <v/>
      </c>
      <c r="Z128" s="133"/>
      <c r="AA128" s="131" t="str">
        <f t="shared" si="42"/>
        <v/>
      </c>
      <c r="AC128" s="86" t="str">
        <f t="shared" si="41"/>
        <v/>
      </c>
      <c r="AE128" s="86" t="str">
        <f t="shared" si="30"/>
        <v/>
      </c>
      <c r="AF128" s="86"/>
      <c r="AG128" s="86" t="e">
        <f t="shared" si="27"/>
        <v>#N/A</v>
      </c>
      <c r="AH128" s="86">
        <f t="shared" si="46"/>
        <v>675.17910276315774</v>
      </c>
    </row>
    <row r="129" spans="1:34">
      <c r="A129">
        <v>1497</v>
      </c>
      <c r="B129" s="21" t="str">
        <f t="shared" si="43"/>
        <v/>
      </c>
      <c r="C129" s="21">
        <f t="shared" si="21"/>
        <v>0.90321428571428564</v>
      </c>
      <c r="D129" s="21">
        <f t="shared" si="28"/>
        <v>2.2552166934189401E-2</v>
      </c>
      <c r="E129" s="1"/>
      <c r="F129">
        <v>20.88</v>
      </c>
      <c r="G129">
        <f t="shared" si="25"/>
        <v>4.7892720306513412E-2</v>
      </c>
      <c r="I129" s="1"/>
      <c r="K129" s="20" t="s">
        <v>91</v>
      </c>
      <c r="L129" s="37"/>
      <c r="M129" s="20"/>
      <c r="O129" s="37" t="str">
        <f t="shared" si="26"/>
        <v/>
      </c>
      <c r="P129" s="9" t="str">
        <f t="shared" si="44"/>
        <v/>
      </c>
      <c r="Q129" s="9" t="str">
        <f t="shared" si="33"/>
        <v/>
      </c>
      <c r="S129" s="26" t="str">
        <f t="shared" si="22"/>
        <v/>
      </c>
      <c r="T129" s="20" t="str">
        <f t="shared" si="31"/>
        <v/>
      </c>
      <c r="U129" s="20" t="str">
        <f t="shared" si="34"/>
        <v/>
      </c>
      <c r="V129" s="37" t="str">
        <f t="shared" si="35"/>
        <v/>
      </c>
      <c r="W129" s="37" t="str">
        <f t="shared" si="36"/>
        <v/>
      </c>
      <c r="X129" s="130" t="str">
        <f t="shared" si="45"/>
        <v/>
      </c>
      <c r="Y129" s="130" t="str">
        <f t="shared" si="29"/>
        <v/>
      </c>
      <c r="Z129" s="133"/>
      <c r="AA129" s="131" t="str">
        <f t="shared" si="42"/>
        <v/>
      </c>
      <c r="AC129" s="86" t="str">
        <f t="shared" si="41"/>
        <v/>
      </c>
      <c r="AE129" s="86" t="str">
        <f t="shared" si="30"/>
        <v/>
      </c>
      <c r="AF129" s="86"/>
      <c r="AG129" s="86" t="e">
        <f t="shared" si="27"/>
        <v>#N/A</v>
      </c>
      <c r="AH129" s="86">
        <f t="shared" si="46"/>
        <v>675.17910276315774</v>
      </c>
    </row>
    <row r="130" spans="1:34">
      <c r="A130" s="6">
        <v>1498</v>
      </c>
      <c r="B130" s="21" t="str">
        <f t="shared" si="43"/>
        <v/>
      </c>
      <c r="C130" s="21">
        <f t="shared" si="21"/>
        <v>0.90321428571428564</v>
      </c>
      <c r="D130" s="21">
        <f t="shared" si="28"/>
        <v>2.2552166934189401E-2</v>
      </c>
      <c r="E130" s="1"/>
      <c r="F130">
        <v>20.88</v>
      </c>
      <c r="G130">
        <f t="shared" si="25"/>
        <v>4.7892720306513412E-2</v>
      </c>
      <c r="I130" s="1"/>
      <c r="K130" s="20" t="s">
        <v>91</v>
      </c>
      <c r="L130" s="37"/>
      <c r="M130" s="20"/>
      <c r="O130" s="37" t="str">
        <f t="shared" si="26"/>
        <v/>
      </c>
      <c r="P130" s="9" t="str">
        <f t="shared" si="44"/>
        <v/>
      </c>
      <c r="Q130" s="9" t="str">
        <f t="shared" si="33"/>
        <v/>
      </c>
      <c r="S130" s="26" t="str">
        <f t="shared" si="22"/>
        <v/>
      </c>
      <c r="T130" s="20" t="str">
        <f t="shared" si="31"/>
        <v/>
      </c>
      <c r="V130" s="37" t="str">
        <f t="shared" si="35"/>
        <v/>
      </c>
      <c r="W130" s="37" t="str">
        <f t="shared" si="36"/>
        <v/>
      </c>
      <c r="X130" s="130" t="str">
        <f t="shared" si="45"/>
        <v/>
      </c>
      <c r="Y130" s="130" t="str">
        <f t="shared" si="29"/>
        <v/>
      </c>
      <c r="Z130" s="133"/>
      <c r="AA130" s="131" t="str">
        <f t="shared" si="42"/>
        <v/>
      </c>
      <c r="AC130" s="86" t="str">
        <f t="shared" si="41"/>
        <v/>
      </c>
      <c r="AE130" s="86" t="str">
        <f t="shared" si="30"/>
        <v/>
      </c>
      <c r="AF130" s="86"/>
      <c r="AG130" s="86" t="e">
        <f t="shared" si="27"/>
        <v>#N/A</v>
      </c>
      <c r="AH130" s="86">
        <f t="shared" si="46"/>
        <v>675.17910276315774</v>
      </c>
    </row>
    <row r="131" spans="1:34">
      <c r="A131">
        <v>1499</v>
      </c>
      <c r="B131" s="21" t="str">
        <f t="shared" si="43"/>
        <v/>
      </c>
      <c r="C131" s="21">
        <f t="shared" si="21"/>
        <v>0.90321428571428564</v>
      </c>
      <c r="D131" s="21">
        <f t="shared" si="28"/>
        <v>2.2552166934189401E-2</v>
      </c>
      <c r="E131" s="1"/>
      <c r="F131">
        <v>20.88</v>
      </c>
      <c r="G131">
        <f t="shared" si="25"/>
        <v>4.7892720306513412E-2</v>
      </c>
      <c r="I131" s="1"/>
      <c r="K131" s="20" t="s">
        <v>91</v>
      </c>
      <c r="L131" s="37"/>
      <c r="M131" s="20"/>
      <c r="O131" s="37" t="str">
        <f t="shared" si="26"/>
        <v/>
      </c>
      <c r="P131" s="9" t="str">
        <f t="shared" si="44"/>
        <v/>
      </c>
      <c r="Q131" s="9" t="str">
        <f t="shared" si="33"/>
        <v/>
      </c>
      <c r="S131" s="26" t="str">
        <f t="shared" si="22"/>
        <v/>
      </c>
      <c r="T131" s="20" t="str">
        <f t="shared" si="31"/>
        <v/>
      </c>
      <c r="U131" s="20" t="str">
        <f t="shared" si="34"/>
        <v/>
      </c>
      <c r="V131" s="37" t="str">
        <f t="shared" si="35"/>
        <v/>
      </c>
      <c r="W131" s="37" t="str">
        <f t="shared" si="36"/>
        <v/>
      </c>
      <c r="X131" s="130" t="str">
        <f t="shared" si="45"/>
        <v/>
      </c>
      <c r="Y131" s="130" t="str">
        <f t="shared" si="29"/>
        <v/>
      </c>
      <c r="Z131" s="133"/>
      <c r="AA131" s="131" t="str">
        <f t="shared" si="42"/>
        <v/>
      </c>
      <c r="AC131" s="86" t="str">
        <f t="shared" si="41"/>
        <v/>
      </c>
      <c r="AE131" s="86" t="str">
        <f t="shared" si="30"/>
        <v/>
      </c>
      <c r="AF131" s="86"/>
      <c r="AG131" s="86" t="e">
        <f t="shared" si="27"/>
        <v>#N/A</v>
      </c>
      <c r="AH131" s="86">
        <f t="shared" si="46"/>
        <v>675.17910276315774</v>
      </c>
    </row>
    <row r="132" spans="1:34">
      <c r="A132">
        <v>1500</v>
      </c>
      <c r="B132" s="21">
        <f t="shared" si="43"/>
        <v>0.54031249999999986</v>
      </c>
      <c r="C132" s="21">
        <f t="shared" ref="C132:C195" si="47">IF(B132="",C131,B132)</f>
        <v>0.54031249999999986</v>
      </c>
      <c r="D132" s="21">
        <f t="shared" si="28"/>
        <v>1.3490948813982516E-2</v>
      </c>
      <c r="E132" s="1"/>
      <c r="F132">
        <v>20.88</v>
      </c>
      <c r="G132">
        <f t="shared" si="25"/>
        <v>4.7892720306513412E-2</v>
      </c>
      <c r="I132" s="1"/>
      <c r="J132" s="15">
        <v>18</v>
      </c>
      <c r="K132" s="20">
        <v>32</v>
      </c>
      <c r="L132" s="37">
        <v>2984.3488000000002</v>
      </c>
      <c r="M132" s="20">
        <v>2.2382616000000004</v>
      </c>
      <c r="N132" s="37">
        <v>17.289999999999996</v>
      </c>
      <c r="O132" s="37">
        <f t="shared" si="26"/>
        <v>361.01519999999988</v>
      </c>
      <c r="P132" s="9">
        <f t="shared" si="44"/>
        <v>5.5523423944476589</v>
      </c>
      <c r="Q132" s="9">
        <f>IF(P132="","",P132*93.2609/100*75/1000)</f>
        <v>0.38836233661075775</v>
      </c>
      <c r="R132" s="40">
        <f>R133</f>
        <v>3</v>
      </c>
      <c r="S132" s="26">
        <f t="shared" ref="S132:S195" si="48">IF(R132="","",R132*F132)</f>
        <v>62.64</v>
      </c>
      <c r="T132" s="20">
        <f t="shared" si="31"/>
        <v>26.44765760555234</v>
      </c>
      <c r="U132" s="20">
        <f t="shared" si="34"/>
        <v>1.8498992633892422</v>
      </c>
      <c r="V132" s="37">
        <f t="shared" si="35"/>
        <v>14.289999999999996</v>
      </c>
      <c r="W132" s="37">
        <f t="shared" si="36"/>
        <v>298.37519999999989</v>
      </c>
      <c r="X132" s="130" t="str">
        <f t="shared" si="45"/>
        <v/>
      </c>
      <c r="Y132" s="130" t="str">
        <f t="shared" si="29"/>
        <v/>
      </c>
      <c r="Z132" s="133"/>
      <c r="AA132" s="131" t="str">
        <f t="shared" si="42"/>
        <v/>
      </c>
      <c r="AC132" s="86">
        <f t="shared" si="41"/>
        <v>214.87311360000004</v>
      </c>
      <c r="AE132" s="86" t="str">
        <f t="shared" si="30"/>
        <v/>
      </c>
      <c r="AF132" s="86"/>
      <c r="AG132" s="86">
        <f t="shared" si="27"/>
        <v>298.37519999999989</v>
      </c>
      <c r="AH132" s="86">
        <f t="shared" si="46"/>
        <v>653.32866546052617</v>
      </c>
    </row>
    <row r="133" spans="1:34">
      <c r="A133">
        <v>1501</v>
      </c>
      <c r="B133" s="21">
        <f t="shared" si="43"/>
        <v>0.93049342105263144</v>
      </c>
      <c r="C133" s="21">
        <f t="shared" si="47"/>
        <v>0.93049342105263144</v>
      </c>
      <c r="D133" s="21">
        <f t="shared" si="28"/>
        <v>2.3233293908929618E-2</v>
      </c>
      <c r="E133" s="1"/>
      <c r="F133">
        <v>20.88</v>
      </c>
      <c r="G133">
        <f t="shared" ref="G133:G196" si="49">1/F133</f>
        <v>4.7892720306513412E-2</v>
      </c>
      <c r="I133" s="1"/>
      <c r="J133" s="15">
        <v>19</v>
      </c>
      <c r="K133" s="20">
        <v>35</v>
      </c>
      <c r="L133" s="37">
        <v>3264.1315000000004</v>
      </c>
      <c r="M133" s="20">
        <v>2.4480986250000005</v>
      </c>
      <c r="N133" s="37">
        <v>32.5672697368421</v>
      </c>
      <c r="O133" s="37">
        <f t="shared" ref="O133:O196" si="50">IF(N133="","",N133*F133)</f>
        <v>680.00459210526299</v>
      </c>
      <c r="P133" s="9">
        <f t="shared" si="44"/>
        <v>3.2240958744299508</v>
      </c>
      <c r="Q133" s="9">
        <f t="shared" si="33"/>
        <v>0.22551156220171817</v>
      </c>
      <c r="R133" s="26">
        <f>(96+192)/96</f>
        <v>3</v>
      </c>
      <c r="S133" s="26">
        <f t="shared" si="48"/>
        <v>62.64</v>
      </c>
      <c r="T133" s="20">
        <f t="shared" si="31"/>
        <v>31.775904125570051</v>
      </c>
      <c r="U133" s="20">
        <f t="shared" si="34"/>
        <v>2.222587062798282</v>
      </c>
      <c r="V133" s="37">
        <f t="shared" si="35"/>
        <v>29.5672697368421</v>
      </c>
      <c r="W133" s="37">
        <f t="shared" si="36"/>
        <v>617.364592105263</v>
      </c>
      <c r="X133" s="130" t="str">
        <f t="shared" si="45"/>
        <v/>
      </c>
      <c r="Y133" s="130" t="str">
        <f t="shared" si="29"/>
        <v/>
      </c>
      <c r="Z133" s="133"/>
      <c r="AA133" s="131" t="str">
        <f t="shared" si="42"/>
        <v/>
      </c>
      <c r="AC133" s="86">
        <f t="shared" si="41"/>
        <v>235.01746800000006</v>
      </c>
      <c r="AE133" s="86" t="str">
        <f t="shared" si="30"/>
        <v/>
      </c>
      <c r="AF133" s="86"/>
      <c r="AG133" s="86">
        <f t="shared" ref="AG133:AG196" si="51">IF(W133="",#N/A,W133)</f>
        <v>617.364592105263</v>
      </c>
      <c r="AH133" s="86">
        <f t="shared" si="46"/>
        <v>653.32866546052617</v>
      </c>
    </row>
    <row r="134" spans="1:34">
      <c r="A134">
        <v>1502</v>
      </c>
      <c r="B134" s="21">
        <f t="shared" si="43"/>
        <v>0.98437499999999978</v>
      </c>
      <c r="C134" s="21">
        <f t="shared" si="47"/>
        <v>0.98437499999999978</v>
      </c>
      <c r="D134" s="21">
        <f t="shared" ref="D134:D197" si="52">C134*D133/C133</f>
        <v>2.4578651685393246E-2</v>
      </c>
      <c r="E134" s="1"/>
      <c r="F134">
        <v>20.88</v>
      </c>
      <c r="G134">
        <f t="shared" si="49"/>
        <v>4.7892720306513412E-2</v>
      </c>
      <c r="I134" s="1"/>
      <c r="J134" s="15">
        <v>18</v>
      </c>
      <c r="K134" s="20">
        <v>32.25</v>
      </c>
      <c r="L134" s="37">
        <v>3007.664025</v>
      </c>
      <c r="M134" s="20">
        <v>2.2557480187499999</v>
      </c>
      <c r="N134" s="37">
        <v>31.746093749999993</v>
      </c>
      <c r="O134" s="37">
        <f t="shared" si="50"/>
        <v>662.85843749999981</v>
      </c>
      <c r="P134" s="9">
        <f t="shared" si="44"/>
        <v>3.0476190476190483</v>
      </c>
      <c r="Q134" s="9">
        <f t="shared" si="33"/>
        <v>0.21316777142857152</v>
      </c>
      <c r="R134" s="40">
        <f>R133</f>
        <v>3</v>
      </c>
      <c r="S134" s="26">
        <f t="shared" si="48"/>
        <v>62.64</v>
      </c>
      <c r="T134" s="20">
        <f t="shared" si="31"/>
        <v>29.202380952380953</v>
      </c>
      <c r="U134" s="20">
        <f t="shared" si="34"/>
        <v>2.0425802473214287</v>
      </c>
      <c r="V134" s="37">
        <f t="shared" si="35"/>
        <v>28.746093749999993</v>
      </c>
      <c r="W134" s="37">
        <f t="shared" si="36"/>
        <v>600.21843749999982</v>
      </c>
      <c r="X134" s="130" t="str">
        <f t="shared" si="45"/>
        <v/>
      </c>
      <c r="Y134" s="130" t="str">
        <f t="shared" ref="Y134:Y197" si="53">IF(X134="","",X134*93.2609/100*75/1000)</f>
        <v/>
      </c>
      <c r="Z134" s="133"/>
      <c r="AA134" s="131" t="str">
        <f t="shared" si="42"/>
        <v/>
      </c>
      <c r="AC134" s="86">
        <f t="shared" si="41"/>
        <v>216.5518098</v>
      </c>
      <c r="AE134" s="86" t="str">
        <f t="shared" ref="AE134:AE197" si="54">IF(Z134="","",Z134*F134)</f>
        <v/>
      </c>
      <c r="AF134" s="86"/>
      <c r="AG134" s="86">
        <f t="shared" si="51"/>
        <v>600.21843749999982</v>
      </c>
      <c r="AH134" s="86">
        <f t="shared" si="46"/>
        <v>653.32866546052617</v>
      </c>
    </row>
    <row r="135" spans="1:34">
      <c r="A135">
        <v>1503</v>
      </c>
      <c r="B135" s="21">
        <f t="shared" si="43"/>
        <v>0.99093749999999969</v>
      </c>
      <c r="C135" s="21">
        <f t="shared" si="47"/>
        <v>0.99093749999999969</v>
      </c>
      <c r="D135" s="21">
        <f t="shared" si="52"/>
        <v>2.4742509363295865E-2</v>
      </c>
      <c r="E135" s="1"/>
      <c r="F135">
        <v>20.88</v>
      </c>
      <c r="G135">
        <f t="shared" si="49"/>
        <v>4.7892720306513412E-2</v>
      </c>
      <c r="I135" s="1"/>
      <c r="J135" s="15">
        <v>24</v>
      </c>
      <c r="K135" s="20">
        <v>44</v>
      </c>
      <c r="L135" s="37">
        <v>4103.4796000000006</v>
      </c>
      <c r="M135" s="20">
        <v>3.0776097000000004</v>
      </c>
      <c r="N135" s="37">
        <v>43.601249999999986</v>
      </c>
      <c r="O135" s="37">
        <f t="shared" si="50"/>
        <v>910.39409999999964</v>
      </c>
      <c r="P135" s="9">
        <f t="shared" si="44"/>
        <v>3.0274361400189225</v>
      </c>
      <c r="Q135" s="9">
        <f t="shared" si="33"/>
        <v>0.21175606433301808</v>
      </c>
      <c r="R135" s="40">
        <f>R134</f>
        <v>3</v>
      </c>
      <c r="S135" s="26">
        <f t="shared" si="48"/>
        <v>62.64</v>
      </c>
      <c r="T135" s="20">
        <f t="shared" ref="T135:T198" si="55">IF(K135="","",K135-P135)</f>
        <v>40.972563859981079</v>
      </c>
      <c r="U135" s="20">
        <f t="shared" si="34"/>
        <v>2.8658536356669821</v>
      </c>
      <c r="V135" s="37">
        <f t="shared" si="35"/>
        <v>40.601249999999986</v>
      </c>
      <c r="W135" s="37">
        <f t="shared" si="36"/>
        <v>847.75409999999965</v>
      </c>
      <c r="X135" s="130" t="str">
        <f t="shared" si="45"/>
        <v/>
      </c>
      <c r="Y135" s="130" t="str">
        <f t="shared" si="53"/>
        <v/>
      </c>
      <c r="Z135" s="133"/>
      <c r="AA135" s="131" t="str">
        <f t="shared" si="42"/>
        <v/>
      </c>
      <c r="AC135" s="86">
        <f t="shared" si="41"/>
        <v>295.45053120000006</v>
      </c>
      <c r="AE135" s="86" t="str">
        <f t="shared" si="54"/>
        <v/>
      </c>
      <c r="AF135" s="86"/>
      <c r="AG135" s="86">
        <f t="shared" si="51"/>
        <v>847.75409999999965</v>
      </c>
      <c r="AH135" s="86">
        <f t="shared" si="46"/>
        <v>647.05376050462678</v>
      </c>
    </row>
    <row r="136" spans="1:34">
      <c r="A136">
        <v>1504</v>
      </c>
      <c r="B136" s="21">
        <f t="shared" si="43"/>
        <v>1.1190789473684211</v>
      </c>
      <c r="C136" s="21">
        <f t="shared" si="47"/>
        <v>1.1190789473684211</v>
      </c>
      <c r="D136" s="21">
        <f t="shared" si="52"/>
        <v>2.7942046126552326E-2</v>
      </c>
      <c r="E136" s="1"/>
      <c r="F136">
        <v>20.88</v>
      </c>
      <c r="G136">
        <f t="shared" si="49"/>
        <v>4.7892720306513412E-2</v>
      </c>
      <c r="I136" s="1"/>
      <c r="J136" s="15">
        <v>19</v>
      </c>
      <c r="K136" s="20">
        <v>48</v>
      </c>
      <c r="L136" s="37">
        <v>4476.5232000000005</v>
      </c>
      <c r="M136" s="20">
        <v>3.3573924000000002</v>
      </c>
      <c r="N136" s="37">
        <v>53.715789473684211</v>
      </c>
      <c r="O136" s="37">
        <f t="shared" si="50"/>
        <v>1121.5856842105263</v>
      </c>
      <c r="P136" s="9">
        <f t="shared" si="44"/>
        <v>4.6820497746423673</v>
      </c>
      <c r="Q136" s="9">
        <f t="shared" ref="Q136:Q199" si="56">IF(P136="","",P136*93.2609/100*75/1000)</f>
        <v>0.32748913187095829</v>
      </c>
      <c r="R136" s="26">
        <f>(288+119+96)/96</f>
        <v>5.239583333333333</v>
      </c>
      <c r="S136" s="26">
        <f t="shared" si="48"/>
        <v>109.40249999999999</v>
      </c>
      <c r="T136" s="20">
        <f t="shared" si="55"/>
        <v>43.317950225357635</v>
      </c>
      <c r="U136" s="20">
        <f t="shared" ref="U136:U199" si="57">IF(T136="","",T136*93.2609/100*75/1000)</f>
        <v>3.0299032681290416</v>
      </c>
      <c r="V136" s="37">
        <f t="shared" si="35"/>
        <v>48.476206140350875</v>
      </c>
      <c r="W136" s="37">
        <f t="shared" si="36"/>
        <v>1012.1831842105262</v>
      </c>
      <c r="X136" s="130" t="str">
        <f t="shared" si="45"/>
        <v/>
      </c>
      <c r="Y136" s="130" t="str">
        <f t="shared" si="53"/>
        <v/>
      </c>
      <c r="Z136" s="133"/>
      <c r="AA136" s="131" t="str">
        <f t="shared" si="42"/>
        <v/>
      </c>
      <c r="AC136" s="86">
        <f t="shared" si="41"/>
        <v>322.30967040000002</v>
      </c>
      <c r="AE136" s="86" t="str">
        <f t="shared" si="54"/>
        <v/>
      </c>
      <c r="AF136" s="86"/>
      <c r="AG136" s="86">
        <f t="shared" si="51"/>
        <v>1012.1831842105262</v>
      </c>
      <c r="AH136" s="86">
        <f t="shared" si="46"/>
        <v>542.72496622279846</v>
      </c>
    </row>
    <row r="137" spans="1:34">
      <c r="A137">
        <v>1505</v>
      </c>
      <c r="B137" s="21" t="str">
        <f t="shared" si="43"/>
        <v/>
      </c>
      <c r="C137" s="21">
        <f t="shared" si="47"/>
        <v>1.1190789473684211</v>
      </c>
      <c r="D137" s="21">
        <f t="shared" si="52"/>
        <v>2.7942046126552329E-2</v>
      </c>
      <c r="E137" s="1"/>
      <c r="F137">
        <v>20.88</v>
      </c>
      <c r="G137">
        <f t="shared" si="49"/>
        <v>4.7892720306513412E-2</v>
      </c>
      <c r="I137" s="1"/>
      <c r="K137" s="20" t="s">
        <v>91</v>
      </c>
      <c r="L137" s="37"/>
      <c r="M137" s="20"/>
      <c r="O137" s="37" t="str">
        <f t="shared" si="50"/>
        <v/>
      </c>
      <c r="P137" s="9" t="str">
        <f t="shared" si="44"/>
        <v/>
      </c>
      <c r="Q137" s="9" t="str">
        <f t="shared" si="56"/>
        <v/>
      </c>
      <c r="S137" s="26" t="str">
        <f t="shared" si="48"/>
        <v/>
      </c>
      <c r="T137" s="20" t="str">
        <f t="shared" si="55"/>
        <v/>
      </c>
      <c r="U137" s="20" t="str">
        <f t="shared" si="57"/>
        <v/>
      </c>
      <c r="V137" s="37" t="str">
        <f t="shared" si="35"/>
        <v/>
      </c>
      <c r="W137" s="37" t="str">
        <f t="shared" si="36"/>
        <v/>
      </c>
      <c r="X137" s="130" t="str">
        <f t="shared" si="45"/>
        <v/>
      </c>
      <c r="Y137" s="130" t="str">
        <f t="shared" si="53"/>
        <v/>
      </c>
      <c r="Z137" s="133"/>
      <c r="AA137" s="131" t="str">
        <f t="shared" si="42"/>
        <v/>
      </c>
      <c r="AC137" s="86" t="str">
        <f t="shared" si="41"/>
        <v/>
      </c>
      <c r="AE137" s="86" t="str">
        <f t="shared" si="54"/>
        <v/>
      </c>
      <c r="AF137" s="86"/>
      <c r="AG137" s="86" t="e">
        <f t="shared" si="51"/>
        <v>#N/A</v>
      </c>
      <c r="AH137" s="86">
        <f t="shared" si="46"/>
        <v>542.72496622279846</v>
      </c>
    </row>
    <row r="138" spans="1:34">
      <c r="A138">
        <v>1506</v>
      </c>
      <c r="B138" s="21" t="str">
        <f t="shared" si="43"/>
        <v/>
      </c>
      <c r="C138" s="21">
        <f t="shared" si="47"/>
        <v>1.1190789473684211</v>
      </c>
      <c r="D138" s="21">
        <f t="shared" si="52"/>
        <v>2.7942046126552329E-2</v>
      </c>
      <c r="E138" s="1"/>
      <c r="F138">
        <v>20.88</v>
      </c>
      <c r="G138">
        <f t="shared" si="49"/>
        <v>4.7892720306513412E-2</v>
      </c>
      <c r="I138" s="1"/>
      <c r="K138" s="20" t="s">
        <v>91</v>
      </c>
      <c r="L138" s="37"/>
      <c r="M138" s="20"/>
      <c r="O138" s="37" t="str">
        <f t="shared" si="50"/>
        <v/>
      </c>
      <c r="P138" s="9" t="str">
        <f t="shared" si="44"/>
        <v/>
      </c>
      <c r="Q138" s="9" t="str">
        <f t="shared" si="56"/>
        <v/>
      </c>
      <c r="S138" s="26" t="str">
        <f t="shared" si="48"/>
        <v/>
      </c>
      <c r="T138" s="20" t="str">
        <f t="shared" si="55"/>
        <v/>
      </c>
      <c r="U138" s="20" t="str">
        <f t="shared" si="57"/>
        <v/>
      </c>
      <c r="V138" s="37" t="str">
        <f t="shared" si="35"/>
        <v/>
      </c>
      <c r="W138" s="37" t="str">
        <f t="shared" si="36"/>
        <v/>
      </c>
      <c r="X138" s="130" t="str">
        <f t="shared" si="45"/>
        <v/>
      </c>
      <c r="Y138" s="130" t="str">
        <f t="shared" si="53"/>
        <v/>
      </c>
      <c r="Z138" s="133"/>
      <c r="AA138" s="131" t="str">
        <f t="shared" si="42"/>
        <v/>
      </c>
      <c r="AC138" s="86" t="str">
        <f t="shared" si="41"/>
        <v/>
      </c>
      <c r="AE138" s="86" t="str">
        <f t="shared" si="54"/>
        <v/>
      </c>
      <c r="AF138" s="86"/>
      <c r="AG138" s="86" t="e">
        <f t="shared" si="51"/>
        <v>#N/A</v>
      </c>
      <c r="AH138" s="86">
        <f t="shared" si="46"/>
        <v>582.16771600239088</v>
      </c>
    </row>
    <row r="139" spans="1:34">
      <c r="A139">
        <v>1507</v>
      </c>
      <c r="B139" s="21" t="str">
        <f t="shared" si="43"/>
        <v/>
      </c>
      <c r="C139" s="21">
        <f t="shared" si="47"/>
        <v>1.1190789473684211</v>
      </c>
      <c r="D139" s="21">
        <f t="shared" si="52"/>
        <v>2.7942046126552329E-2</v>
      </c>
      <c r="E139" s="1"/>
      <c r="F139">
        <v>20.88</v>
      </c>
      <c r="G139">
        <f t="shared" si="49"/>
        <v>4.7892720306513412E-2</v>
      </c>
      <c r="I139" s="1"/>
      <c r="K139" s="20" t="s">
        <v>91</v>
      </c>
      <c r="L139" s="37"/>
      <c r="M139" s="20"/>
      <c r="O139" s="37" t="str">
        <f t="shared" si="50"/>
        <v/>
      </c>
      <c r="P139" s="9" t="str">
        <f t="shared" si="44"/>
        <v/>
      </c>
      <c r="Q139" s="9" t="str">
        <f t="shared" si="56"/>
        <v/>
      </c>
      <c r="S139" s="26" t="str">
        <f t="shared" si="48"/>
        <v/>
      </c>
      <c r="T139" s="20" t="str">
        <f t="shared" si="55"/>
        <v/>
      </c>
      <c r="U139" s="20" t="str">
        <f t="shared" si="57"/>
        <v/>
      </c>
      <c r="V139" s="37" t="str">
        <f t="shared" si="35"/>
        <v/>
      </c>
      <c r="W139" s="37" t="str">
        <f t="shared" si="36"/>
        <v/>
      </c>
      <c r="X139" s="130" t="str">
        <f t="shared" si="45"/>
        <v/>
      </c>
      <c r="Y139" s="130" t="str">
        <f t="shared" si="53"/>
        <v/>
      </c>
      <c r="Z139" s="133"/>
      <c r="AA139" s="131" t="str">
        <f t="shared" si="42"/>
        <v/>
      </c>
      <c r="AC139" s="86" t="str">
        <f t="shared" si="41"/>
        <v/>
      </c>
      <c r="AE139" s="86" t="str">
        <f t="shared" si="54"/>
        <v/>
      </c>
      <c r="AF139" s="86"/>
      <c r="AG139" s="86" t="e">
        <f t="shared" si="51"/>
        <v>#N/A</v>
      </c>
      <c r="AH139" s="86">
        <f t="shared" si="46"/>
        <v>578.07377190215175</v>
      </c>
    </row>
    <row r="140" spans="1:34">
      <c r="A140">
        <v>1508</v>
      </c>
      <c r="B140" s="21" t="str">
        <f t="shared" si="43"/>
        <v/>
      </c>
      <c r="C140" s="21">
        <f t="shared" si="47"/>
        <v>1.1190789473684211</v>
      </c>
      <c r="D140" s="21">
        <f t="shared" si="52"/>
        <v>2.7942046126552329E-2</v>
      </c>
      <c r="E140" s="1"/>
      <c r="F140">
        <v>20.88</v>
      </c>
      <c r="G140">
        <f t="shared" si="49"/>
        <v>4.7892720306513412E-2</v>
      </c>
      <c r="I140" s="1"/>
      <c r="K140" s="20" t="s">
        <v>91</v>
      </c>
      <c r="L140" s="37"/>
      <c r="M140" s="20"/>
      <c r="O140" s="37" t="str">
        <f t="shared" si="50"/>
        <v/>
      </c>
      <c r="P140" s="9" t="str">
        <f t="shared" si="44"/>
        <v/>
      </c>
      <c r="Q140" s="9" t="str">
        <f t="shared" si="56"/>
        <v/>
      </c>
      <c r="S140" s="26" t="str">
        <f t="shared" si="48"/>
        <v/>
      </c>
      <c r="T140" s="20" t="str">
        <f t="shared" si="55"/>
        <v/>
      </c>
      <c r="U140" s="20" t="str">
        <f t="shared" si="57"/>
        <v/>
      </c>
      <c r="V140" s="37" t="str">
        <f t="shared" si="35"/>
        <v/>
      </c>
      <c r="W140" s="37" t="str">
        <f t="shared" si="36"/>
        <v/>
      </c>
      <c r="X140" s="130" t="str">
        <f t="shared" si="45"/>
        <v/>
      </c>
      <c r="Y140" s="130" t="str">
        <f t="shared" si="53"/>
        <v/>
      </c>
      <c r="Z140" s="133"/>
      <c r="AA140" s="131" t="str">
        <f t="shared" si="42"/>
        <v/>
      </c>
      <c r="AC140" s="86" t="str">
        <f t="shared" si="41"/>
        <v/>
      </c>
      <c r="AE140" s="86" t="str">
        <f t="shared" si="54"/>
        <v/>
      </c>
      <c r="AF140" s="86"/>
      <c r="AG140" s="86" t="e">
        <f t="shared" si="51"/>
        <v>#N/A</v>
      </c>
      <c r="AH140" s="86">
        <f t="shared" si="46"/>
        <v>587.08216944082767</v>
      </c>
    </row>
    <row r="141" spans="1:34">
      <c r="A141">
        <v>1509</v>
      </c>
      <c r="B141" s="21" t="str">
        <f t="shared" si="43"/>
        <v/>
      </c>
      <c r="C141" s="21">
        <f t="shared" si="47"/>
        <v>1.1190789473684211</v>
      </c>
      <c r="D141" s="21">
        <f t="shared" si="52"/>
        <v>2.7942046126552329E-2</v>
      </c>
      <c r="E141" s="1"/>
      <c r="F141">
        <v>20.88</v>
      </c>
      <c r="G141">
        <f t="shared" si="49"/>
        <v>4.7892720306513412E-2</v>
      </c>
      <c r="I141" s="1"/>
      <c r="K141" s="20" t="s">
        <v>91</v>
      </c>
      <c r="L141" s="37"/>
      <c r="M141" s="20"/>
      <c r="O141" s="37" t="str">
        <f t="shared" si="50"/>
        <v/>
      </c>
      <c r="P141" s="9" t="str">
        <f t="shared" si="44"/>
        <v/>
      </c>
      <c r="Q141" s="9" t="str">
        <f t="shared" si="56"/>
        <v/>
      </c>
      <c r="S141" s="26" t="str">
        <f t="shared" si="48"/>
        <v/>
      </c>
      <c r="T141" s="20" t="str">
        <f t="shared" si="55"/>
        <v/>
      </c>
      <c r="U141" s="20" t="str">
        <f t="shared" si="57"/>
        <v/>
      </c>
      <c r="V141" s="37" t="str">
        <f t="shared" si="35"/>
        <v/>
      </c>
      <c r="W141" s="37" t="str">
        <f t="shared" si="36"/>
        <v/>
      </c>
      <c r="X141" s="130" t="str">
        <f t="shared" si="45"/>
        <v/>
      </c>
      <c r="Y141" s="130" t="str">
        <f t="shared" si="53"/>
        <v/>
      </c>
      <c r="Z141" s="133"/>
      <c r="AA141" s="131" t="str">
        <f t="shared" si="42"/>
        <v/>
      </c>
      <c r="AC141" s="86" t="str">
        <f t="shared" si="41"/>
        <v/>
      </c>
      <c r="AE141" s="86" t="str">
        <f t="shared" si="54"/>
        <v/>
      </c>
      <c r="AF141" s="86"/>
      <c r="AG141" s="86" t="e">
        <f t="shared" si="51"/>
        <v>#N/A</v>
      </c>
      <c r="AH141" s="86">
        <f t="shared" si="46"/>
        <v>598.18120532075864</v>
      </c>
    </row>
    <row r="142" spans="1:34">
      <c r="A142">
        <v>1510</v>
      </c>
      <c r="B142" s="21">
        <f t="shared" si="43"/>
        <v>0.51601973684210534</v>
      </c>
      <c r="C142" s="21">
        <f t="shared" si="47"/>
        <v>0.51601973684210534</v>
      </c>
      <c r="D142" s="21">
        <f t="shared" si="52"/>
        <v>1.2884387936132464E-2</v>
      </c>
      <c r="E142" s="1"/>
      <c r="F142">
        <v>20.88</v>
      </c>
      <c r="G142">
        <f t="shared" si="49"/>
        <v>4.7892720306513412E-2</v>
      </c>
      <c r="I142" s="1"/>
      <c r="J142" s="15">
        <v>19</v>
      </c>
      <c r="K142" s="20">
        <v>66</v>
      </c>
      <c r="L142" s="37">
        <v>6155.2194000000009</v>
      </c>
      <c r="M142" s="20">
        <v>4.61641455</v>
      </c>
      <c r="N142" s="37">
        <v>34.057302631578949</v>
      </c>
      <c r="O142" s="37">
        <f t="shared" si="50"/>
        <v>711.11647894736848</v>
      </c>
      <c r="P142" s="9">
        <f t="shared" si="44"/>
        <v>15.50328297316249</v>
      </c>
      <c r="Q142" s="9">
        <f t="shared" si="56"/>
        <v>1.0843875922738573</v>
      </c>
      <c r="R142" s="26">
        <f>6+2</f>
        <v>8</v>
      </c>
      <c r="S142" s="26">
        <f t="shared" si="48"/>
        <v>167.04</v>
      </c>
      <c r="T142" s="20">
        <f t="shared" si="55"/>
        <v>50.496717026837509</v>
      </c>
      <c r="U142" s="20">
        <f t="shared" si="57"/>
        <v>3.5320269577261425</v>
      </c>
      <c r="V142" s="37">
        <f t="shared" si="35"/>
        <v>26.057302631578949</v>
      </c>
      <c r="W142" s="37">
        <f t="shared" si="36"/>
        <v>544.0764789473684</v>
      </c>
      <c r="X142" s="130" t="str">
        <f t="shared" si="45"/>
        <v/>
      </c>
      <c r="Y142" s="130" t="str">
        <f t="shared" si="53"/>
        <v/>
      </c>
      <c r="Z142" s="133"/>
      <c r="AA142" s="131" t="str">
        <f t="shared" si="42"/>
        <v/>
      </c>
      <c r="AC142" s="86">
        <f t="shared" si="41"/>
        <v>443.1757968</v>
      </c>
      <c r="AE142" s="86" t="str">
        <f t="shared" si="54"/>
        <v/>
      </c>
      <c r="AF142" s="86"/>
      <c r="AG142" s="86">
        <f t="shared" si="51"/>
        <v>544.0764789473684</v>
      </c>
      <c r="AH142" s="86">
        <f t="shared" si="46"/>
        <v>638.57952029608487</v>
      </c>
    </row>
    <row r="143" spans="1:34">
      <c r="A143">
        <v>1511</v>
      </c>
      <c r="B143" s="21" t="str">
        <f t="shared" si="43"/>
        <v/>
      </c>
      <c r="C143" s="21">
        <f t="shared" si="47"/>
        <v>0.51601973684210534</v>
      </c>
      <c r="D143" s="21">
        <f t="shared" si="52"/>
        <v>1.2884387936132464E-2</v>
      </c>
      <c r="E143" s="1"/>
      <c r="F143">
        <v>20.88</v>
      </c>
      <c r="G143">
        <f t="shared" si="49"/>
        <v>4.7892720306513412E-2</v>
      </c>
      <c r="I143" s="1"/>
      <c r="K143" s="20" t="s">
        <v>91</v>
      </c>
      <c r="L143" s="37"/>
      <c r="M143" s="20"/>
      <c r="O143" s="37" t="str">
        <f t="shared" si="50"/>
        <v/>
      </c>
      <c r="P143" s="9" t="str">
        <f t="shared" si="44"/>
        <v/>
      </c>
      <c r="Q143" s="9" t="str">
        <f t="shared" si="56"/>
        <v/>
      </c>
      <c r="S143" s="26" t="str">
        <f t="shared" si="48"/>
        <v/>
      </c>
      <c r="T143" s="20" t="str">
        <f t="shared" si="55"/>
        <v/>
      </c>
      <c r="U143" s="20" t="str">
        <f t="shared" si="57"/>
        <v/>
      </c>
      <c r="V143" s="37" t="str">
        <f t="shared" ref="V143:V206" si="58">IF(N143="","",N143-R143)</f>
        <v/>
      </c>
      <c r="W143" s="37" t="str">
        <f t="shared" ref="W143:W206" si="59">IF(V143="","",V143*F143)</f>
        <v/>
      </c>
      <c r="X143" s="130" t="str">
        <f t="shared" si="45"/>
        <v/>
      </c>
      <c r="Y143" s="130" t="str">
        <f t="shared" si="53"/>
        <v/>
      </c>
      <c r="Z143" s="133"/>
      <c r="AA143" s="131" t="str">
        <f t="shared" si="42"/>
        <v/>
      </c>
      <c r="AC143" s="86" t="str">
        <f t="shared" si="41"/>
        <v/>
      </c>
      <c r="AE143" s="86" t="str">
        <f t="shared" si="54"/>
        <v/>
      </c>
      <c r="AF143" s="86"/>
      <c r="AG143" s="86" t="e">
        <f t="shared" si="51"/>
        <v>#N/A</v>
      </c>
      <c r="AH143" s="86">
        <f t="shared" si="46"/>
        <v>675.5866202960849</v>
      </c>
    </row>
    <row r="144" spans="1:34">
      <c r="A144">
        <v>1512</v>
      </c>
      <c r="B144" s="21" t="str">
        <f t="shared" si="43"/>
        <v/>
      </c>
      <c r="C144" s="21">
        <f t="shared" si="47"/>
        <v>0.51601973684210534</v>
      </c>
      <c r="D144" s="21">
        <f t="shared" si="52"/>
        <v>1.2884387936132464E-2</v>
      </c>
      <c r="E144" s="1"/>
      <c r="F144">
        <v>17.64</v>
      </c>
      <c r="G144">
        <f t="shared" si="49"/>
        <v>5.6689342403628114E-2</v>
      </c>
      <c r="I144" s="1"/>
      <c r="K144" s="20" t="s">
        <v>91</v>
      </c>
      <c r="L144" s="37"/>
      <c r="M144" s="20"/>
      <c r="O144" s="37" t="str">
        <f t="shared" si="50"/>
        <v/>
      </c>
      <c r="P144" s="9" t="str">
        <f t="shared" si="44"/>
        <v/>
      </c>
      <c r="Q144" s="9" t="str">
        <f t="shared" si="56"/>
        <v/>
      </c>
      <c r="S144" s="26" t="str">
        <f t="shared" si="48"/>
        <v/>
      </c>
      <c r="T144" s="20" t="str">
        <f t="shared" si="55"/>
        <v/>
      </c>
      <c r="U144" s="20" t="str">
        <f t="shared" si="57"/>
        <v/>
      </c>
      <c r="V144" s="37" t="str">
        <f t="shared" si="58"/>
        <v/>
      </c>
      <c r="W144" s="37" t="str">
        <f t="shared" si="59"/>
        <v/>
      </c>
      <c r="X144" s="130" t="str">
        <f t="shared" si="45"/>
        <v/>
      </c>
      <c r="Y144" s="130" t="str">
        <f t="shared" si="53"/>
        <v/>
      </c>
      <c r="Z144" s="133"/>
      <c r="AA144" s="131" t="str">
        <f t="shared" si="42"/>
        <v/>
      </c>
      <c r="AC144" s="86" t="str">
        <f t="shared" si="41"/>
        <v/>
      </c>
      <c r="AE144" s="86" t="str">
        <f t="shared" si="54"/>
        <v/>
      </c>
      <c r="AF144" s="86"/>
      <c r="AG144" s="86" t="e">
        <f t="shared" si="51"/>
        <v>#N/A</v>
      </c>
      <c r="AH144" s="86">
        <f t="shared" si="46"/>
        <v>680.43845597865334</v>
      </c>
    </row>
    <row r="145" spans="1:34">
      <c r="A145">
        <v>1513</v>
      </c>
      <c r="B145" s="21">
        <f t="shared" si="43"/>
        <v>0.85262019230769204</v>
      </c>
      <c r="C145" s="21">
        <f t="shared" si="47"/>
        <v>0.85262019230769204</v>
      </c>
      <c r="D145" s="21">
        <f t="shared" si="52"/>
        <v>2.1288893690579069E-2</v>
      </c>
      <c r="E145" s="1"/>
      <c r="F145">
        <v>17.64</v>
      </c>
      <c r="G145">
        <f t="shared" si="49"/>
        <v>5.6689342403628114E-2</v>
      </c>
      <c r="I145" s="1"/>
      <c r="J145" s="15">
        <v>26</v>
      </c>
      <c r="K145" s="20">
        <v>56</v>
      </c>
      <c r="L145" s="37">
        <v>5222.6104000000005</v>
      </c>
      <c r="M145" s="20">
        <v>3.9169578000000005</v>
      </c>
      <c r="N145" s="37">
        <v>47.746730769230751</v>
      </c>
      <c r="O145" s="37">
        <f t="shared" si="50"/>
        <v>842.25233076923053</v>
      </c>
      <c r="P145" s="9">
        <f t="shared" si="44"/>
        <v>15.481688234796588</v>
      </c>
      <c r="Q145" s="9">
        <f t="shared" si="56"/>
        <v>1.0828771337224059</v>
      </c>
      <c r="R145" s="26">
        <v>13.2</v>
      </c>
      <c r="S145" s="26">
        <f t="shared" si="48"/>
        <v>232.84799999999998</v>
      </c>
      <c r="T145" s="20">
        <f t="shared" si="55"/>
        <v>40.518311765203414</v>
      </c>
      <c r="U145" s="20">
        <f t="shared" si="57"/>
        <v>2.8340806662775946</v>
      </c>
      <c r="V145" s="37">
        <f t="shared" si="58"/>
        <v>34.546730769230749</v>
      </c>
      <c r="W145" s="37">
        <f t="shared" si="59"/>
        <v>609.40433076923046</v>
      </c>
      <c r="X145" s="130" t="str">
        <f t="shared" si="45"/>
        <v/>
      </c>
      <c r="Y145" s="130" t="str">
        <f t="shared" si="53"/>
        <v/>
      </c>
      <c r="Z145" s="133"/>
      <c r="AA145" s="131" t="str">
        <f t="shared" si="42"/>
        <v/>
      </c>
      <c r="AC145" s="86">
        <f t="shared" si="41"/>
        <v>376.02794880000005</v>
      </c>
      <c r="AE145" s="86" t="str">
        <f t="shared" si="54"/>
        <v/>
      </c>
      <c r="AF145" s="86">
        <f t="shared" ref="AF145:AF206" si="60">AVERAGE(AE135:AE155)</f>
        <v>26460</v>
      </c>
      <c r="AG145" s="86">
        <f t="shared" si="51"/>
        <v>609.40433076923046</v>
      </c>
      <c r="AH145" s="86">
        <f t="shared" si="46"/>
        <v>687.73118493125821</v>
      </c>
    </row>
    <row r="146" spans="1:34">
      <c r="A146">
        <v>1514</v>
      </c>
      <c r="B146" s="21">
        <f t="shared" ref="B146:B158" si="61">IF(N146="","",N146/K146)</f>
        <v>1.0265624999999996</v>
      </c>
      <c r="C146" s="21">
        <f t="shared" si="47"/>
        <v>1.0265624999999996</v>
      </c>
      <c r="D146" s="21">
        <f t="shared" si="52"/>
        <v>2.5632022471910092E-2</v>
      </c>
      <c r="E146" s="1"/>
      <c r="F146">
        <v>17.64</v>
      </c>
      <c r="G146">
        <f t="shared" si="49"/>
        <v>5.6689342403628114E-2</v>
      </c>
      <c r="I146" s="1"/>
      <c r="J146" s="15">
        <v>14</v>
      </c>
      <c r="K146" s="20">
        <v>2.5</v>
      </c>
      <c r="L146" s="37">
        <v>233.15225000000001</v>
      </c>
      <c r="M146" s="20">
        <v>0.17486418750000002</v>
      </c>
      <c r="N146" s="37">
        <v>2.5664062499999991</v>
      </c>
      <c r="O146" s="37">
        <f t="shared" si="50"/>
        <v>45.271406249999984</v>
      </c>
      <c r="P146" s="9">
        <f t="shared" ref="P146:P158" si="62">IF(R146="","",R146/B146)</f>
        <v>12.85844748858448</v>
      </c>
      <c r="Q146" s="9">
        <f t="shared" si="56"/>
        <v>0.89939278904109621</v>
      </c>
      <c r="R146" s="40">
        <f>R145</f>
        <v>13.2</v>
      </c>
      <c r="S146" s="26">
        <f t="shared" si="48"/>
        <v>232.84799999999998</v>
      </c>
      <c r="T146" s="20">
        <f t="shared" si="55"/>
        <v>-10.35844748858448</v>
      </c>
      <c r="U146" s="20">
        <f t="shared" si="57"/>
        <v>-0.72452860154109633</v>
      </c>
      <c r="V146" s="37">
        <f t="shared" si="58"/>
        <v>-10.633593749999999</v>
      </c>
      <c r="W146" s="37">
        <f t="shared" si="59"/>
        <v>-187.57659375</v>
      </c>
      <c r="X146" s="130" t="str">
        <f t="shared" ref="X146:X158" si="63">IF(Z146="","",Z146/E146)</f>
        <v/>
      </c>
      <c r="Y146" s="130" t="str">
        <f t="shared" si="53"/>
        <v/>
      </c>
      <c r="Z146" s="133"/>
      <c r="AA146" s="131" t="str">
        <f t="shared" si="42"/>
        <v/>
      </c>
      <c r="AC146" s="86">
        <f t="shared" ref="AC146:AC166" si="64">IF(M146="","",M146*96)</f>
        <v>16.786962000000003</v>
      </c>
      <c r="AE146" s="86" t="str">
        <f t="shared" si="54"/>
        <v/>
      </c>
      <c r="AF146" s="86">
        <f t="shared" si="60"/>
        <v>26460</v>
      </c>
      <c r="AG146" s="86">
        <f t="shared" si="51"/>
        <v>-187.57659375</v>
      </c>
      <c r="AH146" s="86">
        <f t="shared" si="46"/>
        <v>671.72889342438407</v>
      </c>
    </row>
    <row r="147" spans="1:34">
      <c r="A147">
        <v>1515</v>
      </c>
      <c r="B147" s="21" t="str">
        <f t="shared" si="61"/>
        <v/>
      </c>
      <c r="C147" s="21">
        <f t="shared" si="47"/>
        <v>1.0265624999999996</v>
      </c>
      <c r="D147" s="21">
        <f t="shared" si="52"/>
        <v>2.5632022471910092E-2</v>
      </c>
      <c r="E147" s="1"/>
      <c r="F147">
        <v>17.64</v>
      </c>
      <c r="G147">
        <f t="shared" si="49"/>
        <v>5.6689342403628114E-2</v>
      </c>
      <c r="I147" s="1"/>
      <c r="K147" s="20" t="s">
        <v>91</v>
      </c>
      <c r="L147" s="37"/>
      <c r="M147" s="20"/>
      <c r="O147" s="37" t="str">
        <f t="shared" si="50"/>
        <v/>
      </c>
      <c r="P147" s="9" t="str">
        <f t="shared" si="62"/>
        <v/>
      </c>
      <c r="Q147" s="9" t="str">
        <f t="shared" si="56"/>
        <v/>
      </c>
      <c r="S147" s="26" t="str">
        <f t="shared" si="48"/>
        <v/>
      </c>
      <c r="T147" s="20" t="str">
        <f t="shared" si="55"/>
        <v/>
      </c>
      <c r="U147" s="20" t="str">
        <f t="shared" si="57"/>
        <v/>
      </c>
      <c r="V147" s="37" t="str">
        <f t="shared" si="58"/>
        <v/>
      </c>
      <c r="W147" s="37" t="str">
        <f t="shared" si="59"/>
        <v/>
      </c>
      <c r="X147" s="130" t="str">
        <f t="shared" si="63"/>
        <v/>
      </c>
      <c r="Y147" s="130" t="str">
        <f t="shared" si="53"/>
        <v/>
      </c>
      <c r="Z147" s="132"/>
      <c r="AA147" s="131" t="str">
        <f t="shared" si="42"/>
        <v/>
      </c>
      <c r="AC147" s="86" t="str">
        <f t="shared" si="64"/>
        <v/>
      </c>
      <c r="AE147" s="86" t="str">
        <f t="shared" si="54"/>
        <v/>
      </c>
      <c r="AF147" s="86">
        <f t="shared" si="60"/>
        <v>26460</v>
      </c>
      <c r="AG147" s="86" t="e">
        <f t="shared" si="51"/>
        <v>#N/A</v>
      </c>
      <c r="AH147" s="86">
        <f t="shared" si="46"/>
        <v>633.90063889259045</v>
      </c>
    </row>
    <row r="148" spans="1:34">
      <c r="A148">
        <v>1516</v>
      </c>
      <c r="B148" s="21">
        <f t="shared" si="61"/>
        <v>1.093940217391304</v>
      </c>
      <c r="C148" s="21">
        <f t="shared" si="47"/>
        <v>1.093940217391304</v>
      </c>
      <c r="D148" s="21">
        <f t="shared" si="52"/>
        <v>2.7314362481680489E-2</v>
      </c>
      <c r="E148" s="1"/>
      <c r="F148">
        <v>17.64</v>
      </c>
      <c r="G148">
        <f t="shared" si="49"/>
        <v>5.6689342403628114E-2</v>
      </c>
      <c r="I148" s="1"/>
      <c r="J148" s="15">
        <v>23</v>
      </c>
      <c r="K148" s="20">
        <v>50</v>
      </c>
      <c r="L148" s="37">
        <v>4663.0450000000001</v>
      </c>
      <c r="M148" s="20">
        <v>3.4972837500000002</v>
      </c>
      <c r="N148" s="37">
        <v>54.697010869565204</v>
      </c>
      <c r="O148" s="37">
        <f t="shared" si="50"/>
        <v>964.85527173913022</v>
      </c>
      <c r="P148" s="9">
        <f t="shared" si="62"/>
        <v>3.4795662866085415</v>
      </c>
      <c r="Q148" s="9">
        <f t="shared" si="56"/>
        <v>0.24338061262407795</v>
      </c>
      <c r="R148" s="26">
        <v>3.8064375000000004</v>
      </c>
      <c r="S148" s="26">
        <f t="shared" si="48"/>
        <v>67.14555750000001</v>
      </c>
      <c r="T148" s="20">
        <f t="shared" si="55"/>
        <v>46.520433713391455</v>
      </c>
      <c r="U148" s="20">
        <f t="shared" si="57"/>
        <v>3.2539031373759215</v>
      </c>
      <c r="V148" s="37">
        <f t="shared" si="58"/>
        <v>50.890573369565203</v>
      </c>
      <c r="W148" s="37">
        <f t="shared" si="59"/>
        <v>897.70971423913022</v>
      </c>
      <c r="X148" s="130" t="str">
        <f t="shared" si="63"/>
        <v/>
      </c>
      <c r="Y148" s="130" t="str">
        <f t="shared" si="53"/>
        <v/>
      </c>
      <c r="Z148" s="132"/>
      <c r="AA148" s="131" t="str">
        <f t="shared" si="42"/>
        <v/>
      </c>
      <c r="AC148" s="86">
        <f t="shared" si="64"/>
        <v>335.73924</v>
      </c>
      <c r="AE148" s="86" t="str">
        <f t="shared" si="54"/>
        <v/>
      </c>
      <c r="AF148" s="86">
        <f t="shared" si="60"/>
        <v>26460</v>
      </c>
      <c r="AG148" s="86">
        <f t="shared" si="51"/>
        <v>897.70971423913022</v>
      </c>
      <c r="AH148" s="86">
        <f t="shared" si="46"/>
        <v>650.82189989463564</v>
      </c>
    </row>
    <row r="149" spans="1:34">
      <c r="A149">
        <v>1517</v>
      </c>
      <c r="B149" s="21">
        <f t="shared" si="61"/>
        <v>0.64968749999999964</v>
      </c>
      <c r="C149" s="21">
        <f t="shared" si="47"/>
        <v>0.64968749999999964</v>
      </c>
      <c r="D149" s="21">
        <f t="shared" si="52"/>
        <v>1.6221910112359534E-2</v>
      </c>
      <c r="E149" s="1"/>
      <c r="F149">
        <v>17.64</v>
      </c>
      <c r="G149">
        <f t="shared" si="49"/>
        <v>5.6689342403628114E-2</v>
      </c>
      <c r="I149" s="1"/>
      <c r="J149" s="15">
        <v>28</v>
      </c>
      <c r="K149" s="20">
        <v>57.999999999999993</v>
      </c>
      <c r="L149" s="37">
        <v>5409.1322</v>
      </c>
      <c r="M149" s="20">
        <v>4.0568491499999997</v>
      </c>
      <c r="N149" s="37">
        <v>37.681874999999977</v>
      </c>
      <c r="O149" s="37">
        <f t="shared" si="50"/>
        <v>664.70827499999962</v>
      </c>
      <c r="P149" s="9">
        <f t="shared" si="62"/>
        <v>10.77441077441078</v>
      </c>
      <c r="Q149" s="9">
        <f t="shared" si="56"/>
        <v>0.75362343434343482</v>
      </c>
      <c r="R149" s="26">
        <f>(384+288)/96</f>
        <v>7</v>
      </c>
      <c r="S149" s="26">
        <f t="shared" si="48"/>
        <v>123.48</v>
      </c>
      <c r="T149" s="20">
        <f t="shared" si="55"/>
        <v>47.225589225589211</v>
      </c>
      <c r="U149" s="20">
        <f t="shared" si="57"/>
        <v>3.3032257156565645</v>
      </c>
      <c r="V149" s="37">
        <f t="shared" si="58"/>
        <v>30.681874999999977</v>
      </c>
      <c r="W149" s="37">
        <f t="shared" si="59"/>
        <v>541.2282749999996</v>
      </c>
      <c r="X149" s="130" t="str">
        <f t="shared" si="63"/>
        <v/>
      </c>
      <c r="Y149" s="130" t="str">
        <f t="shared" si="53"/>
        <v/>
      </c>
      <c r="Z149" s="132"/>
      <c r="AA149" s="131" t="str">
        <f t="shared" si="42"/>
        <v/>
      </c>
      <c r="AC149" s="86">
        <f t="shared" si="64"/>
        <v>389.45751839999997</v>
      </c>
      <c r="AE149" s="86" t="str">
        <f t="shared" si="54"/>
        <v/>
      </c>
      <c r="AF149" s="86">
        <f t="shared" si="60"/>
        <v>23343.600000000002</v>
      </c>
      <c r="AG149" s="86">
        <f t="shared" si="51"/>
        <v>541.2282749999996</v>
      </c>
      <c r="AH149" s="86">
        <f t="shared" si="46"/>
        <v>650.82189989463564</v>
      </c>
    </row>
    <row r="150" spans="1:34">
      <c r="A150">
        <v>1518</v>
      </c>
      <c r="B150" s="21">
        <f t="shared" si="61"/>
        <v>0.71358799048751476</v>
      </c>
      <c r="C150" s="21">
        <f t="shared" si="47"/>
        <v>0.71358799048751476</v>
      </c>
      <c r="D150" s="21">
        <f t="shared" si="52"/>
        <v>1.7817427977216339E-2</v>
      </c>
      <c r="E150" s="1"/>
      <c r="F150">
        <v>17.64</v>
      </c>
      <c r="G150">
        <f t="shared" si="49"/>
        <v>5.6689342403628114E-2</v>
      </c>
      <c r="I150" s="1"/>
      <c r="J150" s="15">
        <v>29</v>
      </c>
      <c r="K150" s="20">
        <v>57.999999999999993</v>
      </c>
      <c r="L150" s="37">
        <v>5409.1322</v>
      </c>
      <c r="M150" s="20">
        <v>4.0568491499999997</v>
      </c>
      <c r="N150" s="37">
        <v>41.388103448275849</v>
      </c>
      <c r="O150" s="37">
        <f t="shared" si="50"/>
        <v>730.08614482758605</v>
      </c>
      <c r="P150" s="9">
        <f t="shared" si="62"/>
        <v>4.2041066273416909</v>
      </c>
      <c r="Q150" s="9">
        <f t="shared" si="56"/>
        <v>0.29405907582138802</v>
      </c>
      <c r="R150" s="26">
        <v>3</v>
      </c>
      <c r="S150" s="26">
        <f t="shared" si="48"/>
        <v>52.92</v>
      </c>
      <c r="T150" s="20">
        <f t="shared" si="55"/>
        <v>53.795893372658298</v>
      </c>
      <c r="U150" s="20">
        <f t="shared" si="57"/>
        <v>3.762790074178612</v>
      </c>
      <c r="V150" s="37">
        <f t="shared" si="58"/>
        <v>38.388103448275849</v>
      </c>
      <c r="W150" s="37">
        <f t="shared" si="59"/>
        <v>677.16614482758598</v>
      </c>
      <c r="X150" s="130" t="str">
        <f t="shared" si="63"/>
        <v/>
      </c>
      <c r="Y150" s="130" t="str">
        <f t="shared" si="53"/>
        <v/>
      </c>
      <c r="Z150" s="132"/>
      <c r="AA150" s="131" t="str">
        <f t="shared" si="42"/>
        <v/>
      </c>
      <c r="AC150" s="86">
        <f t="shared" si="64"/>
        <v>389.45751839999997</v>
      </c>
      <c r="AE150" s="86" t="str">
        <f t="shared" si="54"/>
        <v/>
      </c>
      <c r="AF150" s="86">
        <f t="shared" si="60"/>
        <v>23343.600000000002</v>
      </c>
      <c r="AG150" s="86">
        <f t="shared" si="51"/>
        <v>677.16614482758598</v>
      </c>
      <c r="AH150" s="86">
        <f t="shared" si="46"/>
        <v>774.88630568933831</v>
      </c>
    </row>
    <row r="151" spans="1:34">
      <c r="A151">
        <v>1519</v>
      </c>
      <c r="B151" s="21">
        <f t="shared" si="61"/>
        <v>0.82395833333333324</v>
      </c>
      <c r="C151" s="21">
        <f t="shared" si="47"/>
        <v>0.82395833333333324</v>
      </c>
      <c r="D151" s="21">
        <f t="shared" si="52"/>
        <v>2.0573241781106939E-2</v>
      </c>
      <c r="E151" s="1"/>
      <c r="F151">
        <v>17.64</v>
      </c>
      <c r="G151">
        <f t="shared" si="49"/>
        <v>5.6689342403628114E-2</v>
      </c>
      <c r="I151" s="1"/>
      <c r="J151" s="15">
        <v>27</v>
      </c>
      <c r="K151" s="20">
        <v>56</v>
      </c>
      <c r="L151" s="37">
        <v>5222.6104000000005</v>
      </c>
      <c r="M151" s="20">
        <v>3.9169578000000005</v>
      </c>
      <c r="N151" s="37">
        <v>46.141666666666659</v>
      </c>
      <c r="O151" s="37">
        <f t="shared" si="50"/>
        <v>813.93899999999985</v>
      </c>
      <c r="P151" s="9">
        <f t="shared" si="62"/>
        <v>6.4445006321112519</v>
      </c>
      <c r="Q151" s="9">
        <f t="shared" si="56"/>
        <v>0.45076494675094819</v>
      </c>
      <c r="R151" s="26">
        <v>5.31</v>
      </c>
      <c r="S151" s="26">
        <f t="shared" si="48"/>
        <v>93.668399999999991</v>
      </c>
      <c r="T151" s="20">
        <f t="shared" si="55"/>
        <v>49.55549936788875</v>
      </c>
      <c r="U151" s="20">
        <f t="shared" si="57"/>
        <v>3.4661928532490522</v>
      </c>
      <c r="V151" s="37">
        <f t="shared" si="58"/>
        <v>40.831666666666656</v>
      </c>
      <c r="W151" s="37">
        <f t="shared" si="59"/>
        <v>720.27059999999983</v>
      </c>
      <c r="X151" s="130" t="str">
        <f t="shared" si="63"/>
        <v/>
      </c>
      <c r="Y151" s="130" t="str">
        <f t="shared" si="53"/>
        <v/>
      </c>
      <c r="Z151" s="132"/>
      <c r="AA151" s="131" t="str">
        <f t="shared" si="42"/>
        <v/>
      </c>
      <c r="AC151" s="86">
        <f t="shared" si="64"/>
        <v>376.02794880000005</v>
      </c>
      <c r="AE151" s="86" t="str">
        <f t="shared" si="54"/>
        <v/>
      </c>
      <c r="AF151" s="86">
        <f t="shared" si="60"/>
        <v>23343.600000000002</v>
      </c>
      <c r="AG151" s="86">
        <f t="shared" si="51"/>
        <v>720.27059999999983</v>
      </c>
      <c r="AH151" s="86">
        <f t="shared" si="46"/>
        <v>853.30325156939341</v>
      </c>
    </row>
    <row r="152" spans="1:34">
      <c r="A152">
        <v>1520</v>
      </c>
      <c r="B152" s="21">
        <f t="shared" si="61"/>
        <v>1.1746874999999997</v>
      </c>
      <c r="C152" s="21">
        <f t="shared" si="47"/>
        <v>1.1746874999999997</v>
      </c>
      <c r="D152" s="21">
        <f t="shared" si="52"/>
        <v>2.9330524344569269E-2</v>
      </c>
      <c r="E152" s="1"/>
      <c r="F152">
        <v>17.64</v>
      </c>
      <c r="G152">
        <f t="shared" si="49"/>
        <v>5.6689342403628114E-2</v>
      </c>
      <c r="I152" s="1"/>
      <c r="J152" s="15">
        <v>18</v>
      </c>
      <c r="K152" s="20">
        <v>56</v>
      </c>
      <c r="L152" s="37">
        <v>5222.6104000000005</v>
      </c>
      <c r="M152" s="20">
        <v>3.9169578000000005</v>
      </c>
      <c r="N152" s="37">
        <v>65.782499999999985</v>
      </c>
      <c r="O152" s="37">
        <f t="shared" si="50"/>
        <v>1160.4032999999997</v>
      </c>
      <c r="P152" s="9">
        <f t="shared" si="62"/>
        <v>1.7877094972067045</v>
      </c>
      <c r="Q152" s="9">
        <f t="shared" si="56"/>
        <v>0.12504254748603358</v>
      </c>
      <c r="R152" s="26">
        <v>2.1</v>
      </c>
      <c r="S152" s="26">
        <f t="shared" si="48"/>
        <v>37.044000000000004</v>
      </c>
      <c r="T152" s="20">
        <f t="shared" si="55"/>
        <v>54.212290502793294</v>
      </c>
      <c r="U152" s="20">
        <f t="shared" si="57"/>
        <v>3.7919152525139665</v>
      </c>
      <c r="V152" s="37">
        <f t="shared" si="58"/>
        <v>63.682499999999983</v>
      </c>
      <c r="W152" s="37">
        <f t="shared" si="59"/>
        <v>1123.3592999999998</v>
      </c>
      <c r="X152" s="130" t="str">
        <f t="shared" si="63"/>
        <v/>
      </c>
      <c r="Y152" s="130" t="str">
        <f t="shared" si="53"/>
        <v/>
      </c>
      <c r="Z152" s="132"/>
      <c r="AA152" s="131" t="str">
        <f t="shared" si="42"/>
        <v/>
      </c>
      <c r="AC152" s="86">
        <f t="shared" si="64"/>
        <v>376.02794880000005</v>
      </c>
      <c r="AE152" s="86" t="str">
        <f t="shared" si="54"/>
        <v/>
      </c>
      <c r="AF152" s="86">
        <f t="shared" si="60"/>
        <v>23343.600000000002</v>
      </c>
      <c r="AG152" s="86">
        <f t="shared" si="51"/>
        <v>1123.3592999999998</v>
      </c>
      <c r="AH152" s="86">
        <f t="shared" si="46"/>
        <v>922.51555529482459</v>
      </c>
    </row>
    <row r="153" spans="1:34">
      <c r="A153">
        <v>1521</v>
      </c>
      <c r="B153" s="21">
        <f t="shared" si="61"/>
        <v>1.2796875000000001</v>
      </c>
      <c r="C153" s="21">
        <f t="shared" si="47"/>
        <v>1.2796875000000001</v>
      </c>
      <c r="D153" s="21">
        <f t="shared" si="52"/>
        <v>3.1952247191011231E-2</v>
      </c>
      <c r="E153" s="1"/>
      <c r="F153">
        <v>17.64</v>
      </c>
      <c r="G153">
        <f t="shared" si="49"/>
        <v>5.6689342403628114E-2</v>
      </c>
      <c r="I153" s="1"/>
      <c r="J153" s="15">
        <v>18</v>
      </c>
      <c r="K153" s="20">
        <v>40</v>
      </c>
      <c r="L153" s="37">
        <v>3730.4360000000001</v>
      </c>
      <c r="M153" s="20">
        <v>2.7978270000000003</v>
      </c>
      <c r="N153" s="37">
        <v>51.1875</v>
      </c>
      <c r="O153" s="37">
        <f t="shared" si="50"/>
        <v>902.94749999999999</v>
      </c>
      <c r="P153" s="9">
        <f t="shared" si="62"/>
        <v>5.4700854700854693</v>
      </c>
      <c r="Q153" s="9">
        <f t="shared" si="56"/>
        <v>0.38260882051282052</v>
      </c>
      <c r="R153" s="26">
        <v>7</v>
      </c>
      <c r="S153" s="26">
        <f t="shared" si="48"/>
        <v>123.48</v>
      </c>
      <c r="T153" s="20">
        <f t="shared" si="55"/>
        <v>34.529914529914528</v>
      </c>
      <c r="U153" s="20">
        <f t="shared" si="57"/>
        <v>2.4152181794871797</v>
      </c>
      <c r="V153" s="37">
        <f t="shared" si="58"/>
        <v>44.1875</v>
      </c>
      <c r="W153" s="37">
        <f t="shared" si="59"/>
        <v>779.46749999999997</v>
      </c>
      <c r="X153" s="130" t="str">
        <f t="shared" si="63"/>
        <v/>
      </c>
      <c r="Y153" s="130" t="str">
        <f t="shared" si="53"/>
        <v/>
      </c>
      <c r="Z153" s="132"/>
      <c r="AA153" s="131" t="str">
        <f t="shared" si="42"/>
        <v/>
      </c>
      <c r="AC153" s="86">
        <f t="shared" si="64"/>
        <v>268.59139200000004</v>
      </c>
      <c r="AE153" s="86" t="str">
        <f t="shared" si="54"/>
        <v/>
      </c>
      <c r="AF153" s="86">
        <f t="shared" si="60"/>
        <v>23343.600000000002</v>
      </c>
      <c r="AG153" s="86">
        <f t="shared" si="51"/>
        <v>779.46749999999997</v>
      </c>
      <c r="AH153" s="86">
        <f t="shared" si="46"/>
        <v>1085.0676969142578</v>
      </c>
    </row>
    <row r="154" spans="1:34">
      <c r="A154">
        <v>1522</v>
      </c>
      <c r="B154" s="21" t="str">
        <f t="shared" si="61"/>
        <v/>
      </c>
      <c r="C154" s="21">
        <f t="shared" si="47"/>
        <v>1.2796875000000001</v>
      </c>
      <c r="D154" s="21">
        <f t="shared" si="52"/>
        <v>3.1952247191011231E-2</v>
      </c>
      <c r="E154" s="1"/>
      <c r="F154">
        <v>17.64</v>
      </c>
      <c r="G154">
        <f t="shared" si="49"/>
        <v>5.6689342403628114E-2</v>
      </c>
      <c r="I154" s="1"/>
      <c r="K154" s="20" t="s">
        <v>91</v>
      </c>
      <c r="L154" s="37"/>
      <c r="M154" s="20"/>
      <c r="O154" s="37" t="str">
        <f t="shared" si="50"/>
        <v/>
      </c>
      <c r="P154" s="9" t="str">
        <f t="shared" si="62"/>
        <v/>
      </c>
      <c r="Q154" s="9" t="str">
        <f t="shared" si="56"/>
        <v/>
      </c>
      <c r="S154" s="26" t="str">
        <f t="shared" si="48"/>
        <v/>
      </c>
      <c r="T154" s="20" t="str">
        <f t="shared" si="55"/>
        <v/>
      </c>
      <c r="U154" s="20" t="str">
        <f t="shared" si="57"/>
        <v/>
      </c>
      <c r="V154" s="37" t="str">
        <f t="shared" si="58"/>
        <v/>
      </c>
      <c r="W154" s="37" t="str">
        <f t="shared" si="59"/>
        <v/>
      </c>
      <c r="X154" s="130" t="str">
        <f t="shared" si="63"/>
        <v/>
      </c>
      <c r="Y154" s="130" t="str">
        <f t="shared" si="53"/>
        <v/>
      </c>
      <c r="Z154" s="132"/>
      <c r="AA154" s="131" t="str">
        <f t="shared" si="42"/>
        <v/>
      </c>
      <c r="AC154" s="86" t="str">
        <f t="shared" si="64"/>
        <v/>
      </c>
      <c r="AE154" s="86" t="str">
        <f t="shared" si="54"/>
        <v/>
      </c>
      <c r="AF154" s="86">
        <f t="shared" si="60"/>
        <v>24122.7</v>
      </c>
      <c r="AG154" s="86" t="e">
        <f t="shared" si="51"/>
        <v>#N/A</v>
      </c>
      <c r="AH154" s="86">
        <f t="shared" si="46"/>
        <v>1141.8803734203823</v>
      </c>
    </row>
    <row r="155" spans="1:34">
      <c r="A155">
        <v>1523</v>
      </c>
      <c r="B155" s="21" t="str">
        <f t="shared" si="61"/>
        <v/>
      </c>
      <c r="C155" s="21">
        <f t="shared" si="47"/>
        <v>1.2796875000000001</v>
      </c>
      <c r="D155" s="21">
        <f t="shared" si="52"/>
        <v>3.1952247191011231E-2</v>
      </c>
      <c r="E155" s="1">
        <v>2.42</v>
      </c>
      <c r="F155">
        <v>17.64</v>
      </c>
      <c r="G155">
        <f t="shared" si="49"/>
        <v>5.6689342403628114E-2</v>
      </c>
      <c r="I155" s="1"/>
      <c r="K155" s="20" t="s">
        <v>91</v>
      </c>
      <c r="L155" s="37"/>
      <c r="M155" s="20"/>
      <c r="O155" s="37" t="str">
        <f t="shared" si="50"/>
        <v/>
      </c>
      <c r="P155" s="9" t="str">
        <f t="shared" si="62"/>
        <v/>
      </c>
      <c r="Q155" s="9" t="str">
        <f t="shared" si="56"/>
        <v/>
      </c>
      <c r="S155" s="26" t="str">
        <f t="shared" si="48"/>
        <v/>
      </c>
      <c r="T155" s="20" t="str">
        <f t="shared" si="55"/>
        <v/>
      </c>
      <c r="U155" s="20" t="str">
        <f t="shared" si="57"/>
        <v/>
      </c>
      <c r="V155" s="37" t="str">
        <f t="shared" si="58"/>
        <v/>
      </c>
      <c r="W155" s="37" t="str">
        <f t="shared" si="59"/>
        <v/>
      </c>
      <c r="X155" s="130">
        <f t="shared" si="63"/>
        <v>619.83471074380168</v>
      </c>
      <c r="Y155" s="130">
        <f t="shared" si="53"/>
        <v>43.354757231404953</v>
      </c>
      <c r="Z155" s="132">
        <v>1500</v>
      </c>
      <c r="AA155" s="131">
        <f t="shared" si="42"/>
        <v>26460</v>
      </c>
      <c r="AC155" s="86" t="str">
        <f t="shared" si="64"/>
        <v/>
      </c>
      <c r="AE155" s="86">
        <f t="shared" si="54"/>
        <v>26460</v>
      </c>
      <c r="AF155" s="86">
        <f t="shared" si="60"/>
        <v>23531.760000000002</v>
      </c>
      <c r="AG155" s="86" t="e">
        <f t="shared" si="51"/>
        <v>#N/A</v>
      </c>
      <c r="AH155" s="86">
        <f t="shared" si="46"/>
        <v>1165.2928311923567</v>
      </c>
    </row>
    <row r="156" spans="1:34">
      <c r="A156">
        <v>1524</v>
      </c>
      <c r="B156" s="21" t="str">
        <f t="shared" si="61"/>
        <v/>
      </c>
      <c r="C156" s="21">
        <f t="shared" si="47"/>
        <v>1.2796875000000001</v>
      </c>
      <c r="D156" s="21">
        <f t="shared" si="52"/>
        <v>3.1952247191011231E-2</v>
      </c>
      <c r="E156" s="1"/>
      <c r="F156">
        <v>17.64</v>
      </c>
      <c r="G156">
        <f t="shared" si="49"/>
        <v>5.6689342403628114E-2</v>
      </c>
      <c r="I156" s="1"/>
      <c r="K156" s="20" t="s">
        <v>91</v>
      </c>
      <c r="L156" s="37"/>
      <c r="M156" s="20"/>
      <c r="O156" s="37" t="str">
        <f t="shared" si="50"/>
        <v/>
      </c>
      <c r="P156" s="9" t="str">
        <f t="shared" si="62"/>
        <v/>
      </c>
      <c r="Q156" s="9" t="str">
        <f t="shared" si="56"/>
        <v/>
      </c>
      <c r="S156" s="26" t="str">
        <f t="shared" si="48"/>
        <v/>
      </c>
      <c r="T156" s="20" t="str">
        <f t="shared" si="55"/>
        <v/>
      </c>
      <c r="U156" s="20" t="str">
        <f t="shared" si="57"/>
        <v/>
      </c>
      <c r="V156" s="37" t="str">
        <f t="shared" si="58"/>
        <v/>
      </c>
      <c r="W156" s="37" t="str">
        <f t="shared" si="59"/>
        <v/>
      </c>
      <c r="X156" s="130" t="str">
        <f t="shared" si="63"/>
        <v/>
      </c>
      <c r="Y156" s="130" t="str">
        <f t="shared" si="53"/>
        <v/>
      </c>
      <c r="Z156" s="132"/>
      <c r="AA156" s="131" t="str">
        <f t="shared" si="42"/>
        <v/>
      </c>
      <c r="AC156" s="86" t="str">
        <f t="shared" si="64"/>
        <v/>
      </c>
      <c r="AE156" s="86" t="str">
        <f t="shared" si="54"/>
        <v/>
      </c>
      <c r="AF156" s="86">
        <f t="shared" si="60"/>
        <v>23531.760000000002</v>
      </c>
      <c r="AG156" s="86" t="e">
        <f t="shared" si="51"/>
        <v>#N/A</v>
      </c>
      <c r="AH156" s="86">
        <f t="shared" si="46"/>
        <v>1167.8956358077414</v>
      </c>
    </row>
    <row r="157" spans="1:34">
      <c r="A157">
        <v>1525</v>
      </c>
      <c r="B157" s="21">
        <v>1.28</v>
      </c>
      <c r="C157" s="21">
        <f t="shared" si="47"/>
        <v>1.28</v>
      </c>
      <c r="D157" s="21">
        <f t="shared" si="52"/>
        <v>3.1960049937578019E-2</v>
      </c>
      <c r="E157" s="1"/>
      <c r="F157">
        <v>17.64</v>
      </c>
      <c r="G157">
        <f t="shared" si="49"/>
        <v>5.6689342403628114E-2</v>
      </c>
      <c r="I157" s="1"/>
      <c r="K157" s="20" t="s">
        <v>91</v>
      </c>
      <c r="L157" s="37"/>
      <c r="M157" s="20"/>
      <c r="O157" s="37" t="str">
        <f t="shared" si="50"/>
        <v/>
      </c>
      <c r="P157" s="9" t="str">
        <f t="shared" si="62"/>
        <v/>
      </c>
      <c r="Q157" s="9" t="str">
        <f t="shared" si="56"/>
        <v/>
      </c>
      <c r="S157" s="26" t="str">
        <f t="shared" si="48"/>
        <v/>
      </c>
      <c r="T157" s="20" t="str">
        <f t="shared" si="55"/>
        <v/>
      </c>
      <c r="U157" s="20" t="str">
        <f t="shared" si="57"/>
        <v/>
      </c>
      <c r="V157" s="37" t="str">
        <f t="shared" si="58"/>
        <v/>
      </c>
      <c r="W157" s="37" t="str">
        <f t="shared" si="59"/>
        <v/>
      </c>
      <c r="X157" s="130">
        <f>IF(Z157="","",Z157/B157)</f>
        <v>1171.875</v>
      </c>
      <c r="Y157" s="130">
        <f t="shared" si="53"/>
        <v>81.967587890624998</v>
      </c>
      <c r="Z157" s="132">
        <v>1500</v>
      </c>
      <c r="AA157" s="131">
        <f t="shared" si="42"/>
        <v>26460</v>
      </c>
      <c r="AC157" s="86" t="str">
        <f t="shared" si="64"/>
        <v/>
      </c>
      <c r="AE157" s="86">
        <f t="shared" si="54"/>
        <v>26460</v>
      </c>
      <c r="AF157" s="86">
        <f t="shared" si="60"/>
        <v>23137.8</v>
      </c>
      <c r="AG157" s="86" t="e">
        <f t="shared" si="51"/>
        <v>#N/A</v>
      </c>
      <c r="AH157" s="86">
        <f t="shared" si="46"/>
        <v>1235.0979720577413</v>
      </c>
    </row>
    <row r="158" spans="1:34">
      <c r="A158">
        <v>1526</v>
      </c>
      <c r="B158" s="21">
        <f t="shared" si="61"/>
        <v>0.86111413043478247</v>
      </c>
      <c r="C158" s="21">
        <f t="shared" si="47"/>
        <v>0.86111413043478247</v>
      </c>
      <c r="D158" s="21">
        <f t="shared" si="52"/>
        <v>2.1500977039570091E-2</v>
      </c>
      <c r="E158" s="1"/>
      <c r="F158">
        <v>17.64</v>
      </c>
      <c r="G158">
        <f t="shared" si="49"/>
        <v>5.6689342403628114E-2</v>
      </c>
      <c r="I158" s="1"/>
      <c r="J158" s="15">
        <v>23</v>
      </c>
      <c r="K158" s="20">
        <v>61</v>
      </c>
      <c r="L158" s="37">
        <v>5688.9149000000007</v>
      </c>
      <c r="M158" s="20">
        <v>4.2666861750000002</v>
      </c>
      <c r="N158" s="37">
        <v>52.527961956521729</v>
      </c>
      <c r="O158" s="37">
        <f t="shared" si="50"/>
        <v>926.59324891304334</v>
      </c>
      <c r="P158" s="9">
        <f t="shared" si="62"/>
        <v>8.1290037552463019</v>
      </c>
      <c r="Q158" s="9">
        <f t="shared" si="56"/>
        <v>0.56858865473823739</v>
      </c>
      <c r="R158" s="40">
        <f>R153</f>
        <v>7</v>
      </c>
      <c r="S158" s="26">
        <f t="shared" si="48"/>
        <v>123.48</v>
      </c>
      <c r="T158" s="20">
        <f t="shared" si="55"/>
        <v>52.870996244753698</v>
      </c>
      <c r="U158" s="20">
        <f t="shared" si="57"/>
        <v>3.6980975202617627</v>
      </c>
      <c r="V158" s="37">
        <f t="shared" si="58"/>
        <v>45.527961956521729</v>
      </c>
      <c r="W158" s="37">
        <f t="shared" si="59"/>
        <v>803.11324891304332</v>
      </c>
      <c r="X158" s="130" t="str">
        <f t="shared" si="63"/>
        <v/>
      </c>
      <c r="Y158" s="130" t="str">
        <f t="shared" si="53"/>
        <v/>
      </c>
      <c r="Z158" s="132"/>
      <c r="AA158" s="131" t="str">
        <f t="shared" si="42"/>
        <v/>
      </c>
      <c r="AC158" s="86">
        <f t="shared" si="64"/>
        <v>409.60187280000002</v>
      </c>
      <c r="AE158" s="86" t="str">
        <f t="shared" si="54"/>
        <v/>
      </c>
      <c r="AF158" s="86">
        <f t="shared" si="60"/>
        <v>23137.8</v>
      </c>
      <c r="AG158" s="86">
        <f t="shared" si="51"/>
        <v>803.11324891304332</v>
      </c>
      <c r="AH158" s="86">
        <f t="shared" si="46"/>
        <v>1219.0740806791325</v>
      </c>
    </row>
    <row r="159" spans="1:34">
      <c r="A159">
        <v>1527</v>
      </c>
      <c r="B159" s="21">
        <v>2.08</v>
      </c>
      <c r="C159" s="21">
        <f t="shared" si="47"/>
        <v>2.08</v>
      </c>
      <c r="D159" s="21">
        <f t="shared" si="52"/>
        <v>5.1935081148564273E-2</v>
      </c>
      <c r="F159">
        <v>17.64</v>
      </c>
      <c r="G159">
        <f t="shared" si="49"/>
        <v>5.6689342403628114E-2</v>
      </c>
      <c r="I159" s="1"/>
      <c r="K159" s="20" t="s">
        <v>91</v>
      </c>
      <c r="L159" s="37"/>
      <c r="M159" s="20"/>
      <c r="O159" s="37" t="str">
        <f t="shared" si="50"/>
        <v/>
      </c>
      <c r="P159" s="9" t="str">
        <f>IF(R159="","",R159/#REF!)</f>
        <v/>
      </c>
      <c r="Q159" s="9" t="str">
        <f t="shared" si="56"/>
        <v/>
      </c>
      <c r="S159" s="26" t="str">
        <f t="shared" si="48"/>
        <v/>
      </c>
      <c r="T159" s="20" t="str">
        <f t="shared" si="55"/>
        <v/>
      </c>
      <c r="U159" s="20" t="str">
        <f t="shared" si="57"/>
        <v/>
      </c>
      <c r="V159" s="37" t="str">
        <f t="shared" si="58"/>
        <v/>
      </c>
      <c r="W159" s="37" t="str">
        <f t="shared" si="59"/>
        <v/>
      </c>
      <c r="X159" s="130">
        <f>IF(Z159="","",Z159/B159)</f>
        <v>466.34615384615381</v>
      </c>
      <c r="Y159" s="130">
        <f t="shared" si="53"/>
        <v>32.618896514423085</v>
      </c>
      <c r="Z159" s="132">
        <v>970</v>
      </c>
      <c r="AA159" s="131">
        <f t="shared" si="42"/>
        <v>17110.8</v>
      </c>
      <c r="AC159" s="86" t="str">
        <f t="shared" si="64"/>
        <v/>
      </c>
      <c r="AE159" s="86">
        <f t="shared" si="54"/>
        <v>17110.8</v>
      </c>
      <c r="AF159" s="86">
        <f t="shared" si="60"/>
        <v>23137.8</v>
      </c>
      <c r="AG159" s="86" t="e">
        <f t="shared" si="51"/>
        <v>#N/A</v>
      </c>
      <c r="AH159" s="86">
        <f t="shared" si="46"/>
        <v>1215.7511336954367</v>
      </c>
    </row>
    <row r="160" spans="1:34">
      <c r="A160">
        <v>1528</v>
      </c>
      <c r="B160" s="21">
        <f t="shared" ref="B160:B191" si="65">IF(N160="","",N160/K160)</f>
        <v>1.9043181818181816</v>
      </c>
      <c r="C160" s="21">
        <f t="shared" si="47"/>
        <v>1.9043181818181816</v>
      </c>
      <c r="D160" s="21">
        <f t="shared" si="52"/>
        <v>4.7548518896833473E-2</v>
      </c>
      <c r="E160" s="1"/>
      <c r="F160">
        <v>17.64</v>
      </c>
      <c r="G160">
        <f t="shared" si="49"/>
        <v>5.6689342403628114E-2</v>
      </c>
      <c r="I160" s="1"/>
      <c r="J160" s="15">
        <v>22</v>
      </c>
      <c r="K160" s="20">
        <v>60</v>
      </c>
      <c r="L160" s="37">
        <v>5595.6540000000005</v>
      </c>
      <c r="M160" s="20">
        <v>4.1967404999999998</v>
      </c>
      <c r="N160" s="37">
        <v>114.2590909090909</v>
      </c>
      <c r="O160" s="37">
        <f t="shared" si="50"/>
        <v>2015.5303636363635</v>
      </c>
      <c r="P160" s="9">
        <f t="shared" ref="P160:P191" si="66">IF(R160="","",R160/B160)</f>
        <v>0</v>
      </c>
      <c r="Q160" s="9">
        <f t="shared" si="56"/>
        <v>0</v>
      </c>
      <c r="R160" s="26">
        <v>0</v>
      </c>
      <c r="S160" s="26">
        <f t="shared" si="48"/>
        <v>0</v>
      </c>
      <c r="T160" s="20">
        <f t="shared" si="55"/>
        <v>60</v>
      </c>
      <c r="U160" s="20">
        <f t="shared" si="57"/>
        <v>4.1967404999999998</v>
      </c>
      <c r="V160" s="37">
        <f t="shared" si="58"/>
        <v>114.2590909090909</v>
      </c>
      <c r="W160" s="37">
        <f t="shared" si="59"/>
        <v>2015.5303636363635</v>
      </c>
      <c r="X160" s="130" t="str">
        <f>IF(Z160="","",Z160/E160)</f>
        <v/>
      </c>
      <c r="Y160" s="130" t="str">
        <f t="shared" si="53"/>
        <v/>
      </c>
      <c r="Z160" s="132"/>
      <c r="AA160" s="131" t="str">
        <f t="shared" si="42"/>
        <v/>
      </c>
      <c r="AC160" s="86">
        <f t="shared" si="64"/>
        <v>402.88708799999995</v>
      </c>
      <c r="AE160" s="86" t="str">
        <f t="shared" si="54"/>
        <v/>
      </c>
      <c r="AF160" s="86">
        <f t="shared" si="60"/>
        <v>22100.399999999998</v>
      </c>
      <c r="AG160" s="86">
        <f t="shared" si="51"/>
        <v>2015.5303636363635</v>
      </c>
      <c r="AH160" s="86">
        <f t="shared" si="46"/>
        <v>1165.6521555704369</v>
      </c>
    </row>
    <row r="161" spans="1:34">
      <c r="A161">
        <v>1529</v>
      </c>
      <c r="B161" s="21">
        <f t="shared" si="65"/>
        <v>1.9851562499999997</v>
      </c>
      <c r="C161" s="21">
        <f t="shared" si="47"/>
        <v>1.9851562499999997</v>
      </c>
      <c r="D161" s="21">
        <f t="shared" si="52"/>
        <v>4.9566947565543036E-2</v>
      </c>
      <c r="E161" s="1"/>
      <c r="F161">
        <v>17.64</v>
      </c>
      <c r="G161">
        <f t="shared" si="49"/>
        <v>5.6689342403628114E-2</v>
      </c>
      <c r="I161" s="1"/>
      <c r="J161" s="15">
        <v>24</v>
      </c>
      <c r="K161" s="20">
        <v>49.000000000000007</v>
      </c>
      <c r="L161" s="37">
        <v>4569.7841000000008</v>
      </c>
      <c r="M161" s="20">
        <v>3.4273380750000011</v>
      </c>
      <c r="N161" s="37">
        <v>97.272656249999997</v>
      </c>
      <c r="O161" s="37">
        <f t="shared" si="50"/>
        <v>1715.8896562499999</v>
      </c>
      <c r="P161" s="9">
        <f t="shared" si="66"/>
        <v>0</v>
      </c>
      <c r="Q161" s="9">
        <f t="shared" si="56"/>
        <v>0</v>
      </c>
      <c r="R161" s="26">
        <v>0</v>
      </c>
      <c r="S161" s="26">
        <f t="shared" si="48"/>
        <v>0</v>
      </c>
      <c r="T161" s="20">
        <f t="shared" si="55"/>
        <v>49.000000000000007</v>
      </c>
      <c r="U161" s="20">
        <f t="shared" si="57"/>
        <v>3.4273380750000011</v>
      </c>
      <c r="V161" s="37">
        <f t="shared" si="58"/>
        <v>97.272656249999997</v>
      </c>
      <c r="W161" s="37">
        <f t="shared" si="59"/>
        <v>1715.8896562499999</v>
      </c>
      <c r="X161" s="130" t="str">
        <f>IF(Z161="","",Z161/E161)</f>
        <v/>
      </c>
      <c r="Y161" s="130" t="str">
        <f t="shared" si="53"/>
        <v/>
      </c>
      <c r="Z161" s="132"/>
      <c r="AA161" s="131" t="str">
        <f t="shared" si="42"/>
        <v/>
      </c>
      <c r="AC161" s="86">
        <f t="shared" si="64"/>
        <v>329.02445520000009</v>
      </c>
      <c r="AE161" s="86" t="str">
        <f t="shared" si="54"/>
        <v/>
      </c>
      <c r="AF161" s="86">
        <f t="shared" si="60"/>
        <v>22100.399999999998</v>
      </c>
      <c r="AG161" s="86">
        <f t="shared" si="51"/>
        <v>1715.8896562499999</v>
      </c>
      <c r="AH161" s="86">
        <f t="shared" si="46"/>
        <v>1121.2586387062127</v>
      </c>
    </row>
    <row r="162" spans="1:34">
      <c r="A162">
        <v>1530</v>
      </c>
      <c r="B162" s="21">
        <f t="shared" si="65"/>
        <v>1.6856249999999995</v>
      </c>
      <c r="C162" s="21">
        <f t="shared" si="47"/>
        <v>1.6856249999999995</v>
      </c>
      <c r="D162" s="21">
        <f t="shared" si="52"/>
        <v>4.2088014981273368E-2</v>
      </c>
      <c r="E162" s="1"/>
      <c r="F162">
        <v>17.64</v>
      </c>
      <c r="G162">
        <f t="shared" si="49"/>
        <v>5.6689342403628114E-2</v>
      </c>
      <c r="I162" s="1"/>
      <c r="J162" s="15">
        <v>21</v>
      </c>
      <c r="K162" s="20">
        <v>64</v>
      </c>
      <c r="L162" s="37">
        <v>5968.6976000000004</v>
      </c>
      <c r="M162" s="20">
        <v>4.4765232000000008</v>
      </c>
      <c r="N162" s="37">
        <v>107.87999999999997</v>
      </c>
      <c r="O162" s="37">
        <f t="shared" si="50"/>
        <v>1903.0031999999994</v>
      </c>
      <c r="P162" s="9">
        <f t="shared" si="66"/>
        <v>5.0426399703374134</v>
      </c>
      <c r="Q162" s="9">
        <f t="shared" si="56"/>
        <v>0.35271085650723039</v>
      </c>
      <c r="R162" s="26">
        <v>8.5</v>
      </c>
      <c r="S162" s="26">
        <f t="shared" si="48"/>
        <v>149.94</v>
      </c>
      <c r="T162" s="20">
        <f t="shared" si="55"/>
        <v>58.957360029662588</v>
      </c>
      <c r="U162" s="20">
        <f t="shared" si="57"/>
        <v>4.1238123434927703</v>
      </c>
      <c r="V162" s="37">
        <f t="shared" si="58"/>
        <v>99.379999999999967</v>
      </c>
      <c r="W162" s="37">
        <f t="shared" si="59"/>
        <v>1753.0631999999994</v>
      </c>
      <c r="X162" s="130" t="str">
        <f>IF(Z162="","",Z162/E162)</f>
        <v/>
      </c>
      <c r="Y162" s="130" t="str">
        <f t="shared" si="53"/>
        <v/>
      </c>
      <c r="Z162" s="132"/>
      <c r="AA162" s="131" t="str">
        <f t="shared" si="42"/>
        <v/>
      </c>
      <c r="AC162" s="86">
        <f t="shared" si="64"/>
        <v>429.74622720000008</v>
      </c>
      <c r="AE162" s="86" t="str">
        <f t="shared" si="54"/>
        <v/>
      </c>
      <c r="AF162" s="86">
        <f t="shared" si="60"/>
        <v>22100.399999999998</v>
      </c>
      <c r="AG162" s="86">
        <f t="shared" si="51"/>
        <v>1753.0631999999994</v>
      </c>
      <c r="AH162" s="86">
        <f t="shared" si="46"/>
        <v>1147.6545487159783</v>
      </c>
    </row>
    <row r="163" spans="1:34">
      <c r="A163">
        <v>1531</v>
      </c>
      <c r="B163" s="21">
        <f t="shared" si="65"/>
        <v>3.0810365588955788</v>
      </c>
      <c r="C163" s="21">
        <f t="shared" si="47"/>
        <v>3.0810365588955788</v>
      </c>
      <c r="D163" s="21">
        <f t="shared" si="52"/>
        <v>7.6929751782661093E-2</v>
      </c>
      <c r="E163" s="1"/>
      <c r="F163">
        <v>17.64</v>
      </c>
      <c r="G163">
        <f t="shared" si="49"/>
        <v>5.6689342403628114E-2</v>
      </c>
      <c r="I163" s="1"/>
      <c r="J163" s="15">
        <v>20</v>
      </c>
      <c r="K163" s="20">
        <v>51.650798995077245</v>
      </c>
      <c r="L163" s="37">
        <v>4817</v>
      </c>
      <c r="M163" s="20">
        <v>3.613</v>
      </c>
      <c r="N163" s="37">
        <v>159.13800000000001</v>
      </c>
      <c r="O163" s="37">
        <f t="shared" si="50"/>
        <v>2807.1943200000001</v>
      </c>
      <c r="P163" s="9">
        <f t="shared" si="66"/>
        <v>2.7588117951599025</v>
      </c>
      <c r="Q163" s="9">
        <f t="shared" si="56"/>
        <v>0.19296695321042112</v>
      </c>
      <c r="R163" s="40">
        <f>R162</f>
        <v>8.5</v>
      </c>
      <c r="S163" s="26">
        <f t="shared" si="48"/>
        <v>149.94</v>
      </c>
      <c r="T163" s="20">
        <f t="shared" si="55"/>
        <v>48.891987199917345</v>
      </c>
      <c r="U163" s="20">
        <f t="shared" si="57"/>
        <v>3.4197830467895787</v>
      </c>
      <c r="V163" s="37">
        <f t="shared" si="58"/>
        <v>150.63800000000001</v>
      </c>
      <c r="W163" s="37">
        <f t="shared" si="59"/>
        <v>2657.25432</v>
      </c>
      <c r="X163" s="130" t="str">
        <f>IF(Z163="","",Z163/E163)</f>
        <v/>
      </c>
      <c r="Y163" s="130" t="str">
        <f t="shared" si="53"/>
        <v/>
      </c>
      <c r="Z163" s="132"/>
      <c r="AA163" s="131" t="str">
        <f t="shared" si="42"/>
        <v/>
      </c>
      <c r="AB163" s="8">
        <f>U164/Y164</f>
        <v>7.1067466666666676E-2</v>
      </c>
      <c r="AC163" s="86">
        <f t="shared" si="64"/>
        <v>346.84800000000001</v>
      </c>
      <c r="AD163" s="8">
        <f>W164/AA164</f>
        <v>7.1067466666666676E-2</v>
      </c>
      <c r="AE163" s="86" t="str">
        <f t="shared" si="54"/>
        <v/>
      </c>
      <c r="AF163" s="86">
        <f t="shared" si="60"/>
        <v>21592.35</v>
      </c>
      <c r="AG163" s="86">
        <f t="shared" si="51"/>
        <v>2657.25432</v>
      </c>
      <c r="AH163" s="86">
        <f t="shared" si="46"/>
        <v>1109.6260534816038</v>
      </c>
    </row>
    <row r="164" spans="1:34">
      <c r="A164">
        <v>1532</v>
      </c>
      <c r="B164" s="21">
        <f t="shared" si="65"/>
        <v>2.0387499999999998</v>
      </c>
      <c r="C164" s="21">
        <f t="shared" si="47"/>
        <v>2.0387499999999998</v>
      </c>
      <c r="D164" s="21">
        <f t="shared" si="52"/>
        <v>5.0905118601747783E-2</v>
      </c>
      <c r="E164" s="1">
        <v>2</v>
      </c>
      <c r="F164">
        <v>17.64</v>
      </c>
      <c r="G164">
        <f t="shared" si="49"/>
        <v>5.6689342403628114E-2</v>
      </c>
      <c r="I164" s="1"/>
      <c r="J164" s="15">
        <v>18</v>
      </c>
      <c r="K164" s="20">
        <v>54</v>
      </c>
      <c r="L164" s="37">
        <v>5036.0886</v>
      </c>
      <c r="M164" s="20">
        <v>3.7770664500000004</v>
      </c>
      <c r="N164" s="37">
        <v>110.0925</v>
      </c>
      <c r="O164" s="37">
        <f t="shared" si="50"/>
        <v>1942.0317</v>
      </c>
      <c r="P164" s="9">
        <f t="shared" si="66"/>
        <v>1.7124708767627224</v>
      </c>
      <c r="Q164" s="9">
        <f t="shared" si="56"/>
        <v>0.11977993139301045</v>
      </c>
      <c r="R164" s="26">
        <v>3.4912999999999998</v>
      </c>
      <c r="S164" s="26">
        <f t="shared" si="48"/>
        <v>61.586531999999998</v>
      </c>
      <c r="T164" s="20">
        <f t="shared" si="55"/>
        <v>52.287529123237277</v>
      </c>
      <c r="U164" s="20">
        <f t="shared" si="57"/>
        <v>3.6572865186069898</v>
      </c>
      <c r="V164" s="37">
        <f t="shared" si="58"/>
        <v>106.60120000000001</v>
      </c>
      <c r="W164" s="37">
        <f t="shared" si="59"/>
        <v>1880.4451680000002</v>
      </c>
      <c r="X164" s="130">
        <f>IF(Z164="","",Z164/B164)</f>
        <v>735.7449417535255</v>
      </c>
      <c r="Y164" s="130">
        <f t="shared" si="53"/>
        <v>51.462176578786021</v>
      </c>
      <c r="Z164" s="132">
        <v>1500</v>
      </c>
      <c r="AA164" s="131">
        <f t="shared" si="42"/>
        <v>26460</v>
      </c>
      <c r="AC164" s="86">
        <f t="shared" si="64"/>
        <v>362.59837920000007</v>
      </c>
      <c r="AE164" s="86">
        <f t="shared" si="54"/>
        <v>26460</v>
      </c>
      <c r="AF164" s="86">
        <f t="shared" si="60"/>
        <v>21000.14</v>
      </c>
      <c r="AG164" s="86">
        <f t="shared" si="51"/>
        <v>1880.4451680000002</v>
      </c>
      <c r="AH164" s="86">
        <f t="shared" si="46"/>
        <v>1059.292875844885</v>
      </c>
    </row>
    <row r="165" spans="1:34">
      <c r="A165">
        <v>1533</v>
      </c>
      <c r="B165" s="21">
        <f t="shared" si="65"/>
        <v>1.5828749999999994</v>
      </c>
      <c r="C165" s="21">
        <f t="shared" si="47"/>
        <v>1.5828749999999994</v>
      </c>
      <c r="D165" s="21">
        <f t="shared" si="52"/>
        <v>3.9522471910112322E-2</v>
      </c>
      <c r="E165" s="1">
        <v>2.0419999999999998</v>
      </c>
      <c r="F165">
        <v>17.64</v>
      </c>
      <c r="G165">
        <f t="shared" si="49"/>
        <v>5.6689342403628114E-2</v>
      </c>
      <c r="I165" s="1"/>
      <c r="J165" s="15">
        <v>20</v>
      </c>
      <c r="K165" s="20">
        <v>56</v>
      </c>
      <c r="L165" s="37">
        <v>5222.6104000000005</v>
      </c>
      <c r="M165" s="20">
        <v>3.9169578000000005</v>
      </c>
      <c r="N165" s="37">
        <v>88.640999999999963</v>
      </c>
      <c r="O165" s="37">
        <f t="shared" si="50"/>
        <v>1563.6272399999993</v>
      </c>
      <c r="P165" s="9">
        <f t="shared" si="66"/>
        <v>2.5270473031667073</v>
      </c>
      <c r="Q165" s="9">
        <f t="shared" si="56"/>
        <v>0.17675602937692497</v>
      </c>
      <c r="R165" s="41">
        <v>4</v>
      </c>
      <c r="S165" s="26">
        <f t="shared" si="48"/>
        <v>70.56</v>
      </c>
      <c r="T165" s="20">
        <f t="shared" si="55"/>
        <v>53.472952696833289</v>
      </c>
      <c r="U165" s="20">
        <f t="shared" si="57"/>
        <v>3.740201770623075</v>
      </c>
      <c r="V165" s="37">
        <f t="shared" si="58"/>
        <v>84.640999999999963</v>
      </c>
      <c r="W165" s="37">
        <f t="shared" si="59"/>
        <v>1493.0672399999994</v>
      </c>
      <c r="X165" s="130">
        <f>IF(Z165="","",Z165/B165)</f>
        <v>758.11419095001213</v>
      </c>
      <c r="Y165" s="130">
        <f t="shared" si="53"/>
        <v>53.026808813077494</v>
      </c>
      <c r="Z165" s="132">
        <v>1200</v>
      </c>
      <c r="AA165" s="131">
        <f t="shared" si="42"/>
        <v>21168</v>
      </c>
      <c r="AC165" s="86">
        <f t="shared" si="64"/>
        <v>376.02794880000005</v>
      </c>
      <c r="AE165" s="86">
        <f t="shared" si="54"/>
        <v>21168</v>
      </c>
      <c r="AF165" s="86">
        <f t="shared" si="60"/>
        <v>21000.14</v>
      </c>
      <c r="AG165" s="86">
        <f t="shared" si="51"/>
        <v>1493.0672399999994</v>
      </c>
      <c r="AH165" s="86">
        <f t="shared" si="46"/>
        <v>1019.1177639385683</v>
      </c>
    </row>
    <row r="166" spans="1:34">
      <c r="A166">
        <v>1534</v>
      </c>
      <c r="B166" s="21">
        <f t="shared" si="65"/>
        <v>0.90125</v>
      </c>
      <c r="C166" s="21">
        <f t="shared" si="47"/>
        <v>0.90125</v>
      </c>
      <c r="D166" s="21">
        <f t="shared" si="52"/>
        <v>2.2503121098626705E-2</v>
      </c>
      <c r="E166" s="1"/>
      <c r="F166">
        <v>17.64</v>
      </c>
      <c r="G166">
        <f t="shared" si="49"/>
        <v>5.6689342403628114E-2</v>
      </c>
      <c r="I166" s="1"/>
      <c r="J166" s="15">
        <v>18</v>
      </c>
      <c r="K166" s="20">
        <v>48</v>
      </c>
      <c r="L166" s="37">
        <v>4476.5232000000005</v>
      </c>
      <c r="M166" s="20">
        <v>3.3573924000000002</v>
      </c>
      <c r="N166" s="37">
        <v>43.26</v>
      </c>
      <c r="O166" s="37">
        <f t="shared" si="50"/>
        <v>763.10640000000001</v>
      </c>
      <c r="P166" s="9">
        <f t="shared" si="66"/>
        <v>7.212205270457698</v>
      </c>
      <c r="Q166" s="9">
        <f t="shared" si="56"/>
        <v>0.50446256588072125</v>
      </c>
      <c r="R166" s="41">
        <v>6.5</v>
      </c>
      <c r="S166" s="26">
        <f t="shared" si="48"/>
        <v>114.66</v>
      </c>
      <c r="T166" s="20">
        <f t="shared" si="55"/>
        <v>40.787794729542298</v>
      </c>
      <c r="U166" s="20">
        <f t="shared" si="57"/>
        <v>2.8529298341192786</v>
      </c>
      <c r="V166" s="37">
        <f t="shared" si="58"/>
        <v>36.76</v>
      </c>
      <c r="W166" s="37">
        <f t="shared" si="59"/>
        <v>648.44640000000004</v>
      </c>
      <c r="X166" s="130" t="str">
        <f>IF(Z166="","",Z166/E166)</f>
        <v/>
      </c>
      <c r="Y166" s="130" t="str">
        <f t="shared" si="53"/>
        <v/>
      </c>
      <c r="Z166" s="132"/>
      <c r="AA166" s="131" t="str">
        <f t="shared" si="42"/>
        <v/>
      </c>
      <c r="AC166" s="86">
        <f t="shared" si="64"/>
        <v>322.30967040000002</v>
      </c>
      <c r="AE166" s="86" t="str">
        <f t="shared" si="54"/>
        <v/>
      </c>
      <c r="AF166" s="86">
        <f t="shared" si="60"/>
        <v>20064.14</v>
      </c>
      <c r="AG166" s="86">
        <f t="shared" si="51"/>
        <v>648.44640000000004</v>
      </c>
      <c r="AH166" s="86">
        <f t="shared" si="46"/>
        <v>994.6426525739256</v>
      </c>
    </row>
    <row r="167" spans="1:34">
      <c r="A167">
        <v>1535</v>
      </c>
      <c r="B167" s="21">
        <f t="shared" si="65"/>
        <v>0.87562499999999999</v>
      </c>
      <c r="C167" s="21">
        <f t="shared" si="47"/>
        <v>0.87562499999999999</v>
      </c>
      <c r="D167" s="21">
        <f t="shared" si="52"/>
        <v>2.1863295880149802E-2</v>
      </c>
      <c r="E167" s="1">
        <v>0.75</v>
      </c>
      <c r="F167">
        <v>17.64</v>
      </c>
      <c r="G167">
        <f t="shared" si="49"/>
        <v>5.6689342403628114E-2</v>
      </c>
      <c r="I167" s="1"/>
      <c r="J167" s="15">
        <v>21</v>
      </c>
      <c r="K167" s="20">
        <v>57.999999999999993</v>
      </c>
      <c r="L167" s="37">
        <v>5409.1322</v>
      </c>
      <c r="M167" s="20">
        <v>4.0568491499999997</v>
      </c>
      <c r="N167" s="37">
        <v>50.786249999999995</v>
      </c>
      <c r="O167" s="37">
        <f t="shared" si="50"/>
        <v>895.86944999999992</v>
      </c>
      <c r="P167" s="9">
        <f t="shared" si="66"/>
        <v>4.8822269807280518</v>
      </c>
      <c r="Q167" s="9">
        <f t="shared" si="56"/>
        <v>0.34149066167023562</v>
      </c>
      <c r="R167" s="26">
        <v>4.2750000000000004</v>
      </c>
      <c r="S167" s="26">
        <f t="shared" si="48"/>
        <v>75.411000000000016</v>
      </c>
      <c r="T167" s="20">
        <f t="shared" si="55"/>
        <v>53.117773019271944</v>
      </c>
      <c r="U167" s="20">
        <f t="shared" si="57"/>
        <v>3.7153584883297648</v>
      </c>
      <c r="V167" s="37">
        <f t="shared" si="58"/>
        <v>46.511249999999997</v>
      </c>
      <c r="W167" s="37">
        <f t="shared" si="59"/>
        <v>820.45844999999997</v>
      </c>
      <c r="X167" s="130">
        <f>IF(Z167="","",Z167/B167)</f>
        <v>1370.4496788008566</v>
      </c>
      <c r="Y167" s="130">
        <f t="shared" si="53"/>
        <v>95.85702783725911</v>
      </c>
      <c r="Z167" s="132">
        <v>1200</v>
      </c>
      <c r="AA167" s="131">
        <f t="shared" ref="AA167:AA230" si="67">IF(Z167="","",Z167*F167)</f>
        <v>21168</v>
      </c>
      <c r="AC167" s="86">
        <f>IF(M167="","",M167*100)</f>
        <v>405.68491499999999</v>
      </c>
      <c r="AE167" s="86">
        <f t="shared" si="54"/>
        <v>21168</v>
      </c>
      <c r="AF167" s="86">
        <f t="shared" si="60"/>
        <v>19861.325999999997</v>
      </c>
      <c r="AG167" s="86">
        <f t="shared" si="51"/>
        <v>820.45844999999997</v>
      </c>
      <c r="AH167" s="86">
        <f t="shared" si="46"/>
        <v>1036.47205753714</v>
      </c>
    </row>
    <row r="168" spans="1:34">
      <c r="A168">
        <v>1536</v>
      </c>
      <c r="B168" s="21">
        <f t="shared" si="65"/>
        <v>1.0650937499999995</v>
      </c>
      <c r="C168" s="21">
        <f t="shared" si="47"/>
        <v>1.0650937499999995</v>
      </c>
      <c r="D168" s="21">
        <f t="shared" si="52"/>
        <v>2.659410112359548E-2</v>
      </c>
      <c r="E168" s="1">
        <v>1.083</v>
      </c>
      <c r="F168">
        <v>17.64</v>
      </c>
      <c r="G168">
        <f t="shared" si="49"/>
        <v>5.6689342403628114E-2</v>
      </c>
      <c r="I168" s="1"/>
      <c r="J168" s="15">
        <v>20</v>
      </c>
      <c r="K168" s="20">
        <v>56</v>
      </c>
      <c r="L168" s="37">
        <v>5222.6104000000005</v>
      </c>
      <c r="M168" s="20">
        <v>3.9169578000000005</v>
      </c>
      <c r="N168" s="37">
        <v>59.645249999999976</v>
      </c>
      <c r="O168" s="37">
        <f t="shared" si="50"/>
        <v>1052.1422099999995</v>
      </c>
      <c r="P168" s="9">
        <f t="shared" si="66"/>
        <v>3.9081066807499356</v>
      </c>
      <c r="Q168" s="9">
        <f t="shared" si="56"/>
        <v>0.27335515975706381</v>
      </c>
      <c r="R168" s="26">
        <v>4.1624999999999996</v>
      </c>
      <c r="S168" s="26">
        <f t="shared" si="48"/>
        <v>73.42649999999999</v>
      </c>
      <c r="T168" s="20">
        <f t="shared" si="55"/>
        <v>52.091893319250062</v>
      </c>
      <c r="U168" s="20">
        <f t="shared" si="57"/>
        <v>3.643602640242936</v>
      </c>
      <c r="V168" s="37">
        <f t="shared" si="58"/>
        <v>55.482749999999974</v>
      </c>
      <c r="W168" s="37">
        <f t="shared" si="59"/>
        <v>978.7157099999996</v>
      </c>
      <c r="X168" s="130" t="str">
        <f>IF(Z168="","",Z168/B168)</f>
        <v/>
      </c>
      <c r="Y168" s="130" t="str">
        <f t="shared" si="53"/>
        <v/>
      </c>
      <c r="Z168" s="132"/>
      <c r="AA168" s="131" t="str">
        <f t="shared" si="67"/>
        <v/>
      </c>
      <c r="AC168" s="86">
        <f t="shared" ref="AC168:AC231" si="68">IF(M168="","",M168*100)</f>
        <v>391.69578000000007</v>
      </c>
      <c r="AE168" s="86" t="str">
        <f t="shared" si="54"/>
        <v/>
      </c>
      <c r="AF168" s="86">
        <f t="shared" si="60"/>
        <v>19169.226000000002</v>
      </c>
      <c r="AG168" s="86">
        <f t="shared" si="51"/>
        <v>978.7157099999996</v>
      </c>
      <c r="AH168" s="86">
        <f t="shared" si="46"/>
        <v>1027.9789558444936</v>
      </c>
    </row>
    <row r="169" spans="1:34">
      <c r="A169">
        <v>1537</v>
      </c>
      <c r="B169" s="21">
        <f t="shared" si="65"/>
        <v>1.03753125</v>
      </c>
      <c r="C169" s="21">
        <f t="shared" si="47"/>
        <v>1.03753125</v>
      </c>
      <c r="D169" s="21">
        <f t="shared" si="52"/>
        <v>2.590589887640448E-2</v>
      </c>
      <c r="E169" s="1"/>
      <c r="F169">
        <v>17.64</v>
      </c>
      <c r="G169">
        <f t="shared" si="49"/>
        <v>5.6689342403628114E-2</v>
      </c>
      <c r="I169" s="1"/>
      <c r="J169" s="15">
        <v>20</v>
      </c>
      <c r="K169" s="20">
        <v>50</v>
      </c>
      <c r="L169" s="37">
        <v>4663.0450000000001</v>
      </c>
      <c r="M169" s="20">
        <v>3.4972837500000002</v>
      </c>
      <c r="N169" s="37">
        <v>51.876562499999999</v>
      </c>
      <c r="O169" s="37">
        <f t="shared" si="50"/>
        <v>915.10256249999998</v>
      </c>
      <c r="P169" s="9">
        <f t="shared" si="66"/>
        <v>3.8553055630854494</v>
      </c>
      <c r="Q169" s="9">
        <f t="shared" si="56"/>
        <v>0.26966194994126685</v>
      </c>
      <c r="R169" s="26">
        <v>4</v>
      </c>
      <c r="S169" s="26">
        <f t="shared" si="48"/>
        <v>70.56</v>
      </c>
      <c r="T169" s="20">
        <f t="shared" si="55"/>
        <v>46.144694436914548</v>
      </c>
      <c r="U169" s="20">
        <f t="shared" si="57"/>
        <v>3.2276218000587331</v>
      </c>
      <c r="V169" s="37">
        <f t="shared" si="58"/>
        <v>47.876562499999999</v>
      </c>
      <c r="W169" s="37">
        <f t="shared" si="59"/>
        <v>844.54256250000003</v>
      </c>
      <c r="X169" s="130" t="str">
        <f>IF(Z169="","",Z169/E169)</f>
        <v/>
      </c>
      <c r="Y169" s="130" t="str">
        <f t="shared" si="53"/>
        <v/>
      </c>
      <c r="Z169" s="132"/>
      <c r="AA169" s="131" t="str">
        <f t="shared" si="67"/>
        <v/>
      </c>
      <c r="AC169" s="86">
        <f t="shared" si="68"/>
        <v>349.72837500000003</v>
      </c>
      <c r="AE169" s="86" t="str">
        <f t="shared" si="54"/>
        <v/>
      </c>
      <c r="AF169" s="86">
        <f t="shared" si="60"/>
        <v>19169.226000000002</v>
      </c>
      <c r="AG169" s="86">
        <f t="shared" si="51"/>
        <v>844.54256250000003</v>
      </c>
      <c r="AH169" s="86">
        <f t="shared" si="46"/>
        <v>1008.9641749777886</v>
      </c>
    </row>
    <row r="170" spans="1:34">
      <c r="A170">
        <v>1538</v>
      </c>
      <c r="B170" s="21">
        <f t="shared" si="65"/>
        <v>2.3493749999999998</v>
      </c>
      <c r="C170" s="21">
        <f t="shared" si="47"/>
        <v>2.3493749999999998</v>
      </c>
      <c r="D170" s="21">
        <f t="shared" si="52"/>
        <v>5.8661048689138538E-2</v>
      </c>
      <c r="E170" s="1">
        <v>2.35</v>
      </c>
      <c r="F170">
        <v>17.64</v>
      </c>
      <c r="G170">
        <f t="shared" si="49"/>
        <v>5.6689342403628114E-2</v>
      </c>
      <c r="I170" s="1"/>
      <c r="J170" s="15">
        <v>3</v>
      </c>
      <c r="K170" s="20">
        <v>15</v>
      </c>
      <c r="L170" s="37">
        <v>1398.9135000000001</v>
      </c>
      <c r="M170" s="20">
        <v>1.0491851249999999</v>
      </c>
      <c r="N170" s="37">
        <v>35.240624999999994</v>
      </c>
      <c r="O170" s="37">
        <f t="shared" si="50"/>
        <v>621.64462499999991</v>
      </c>
      <c r="P170" s="9">
        <f t="shared" si="66"/>
        <v>21.282255919127429</v>
      </c>
      <c r="Q170" s="9">
        <f t="shared" si="56"/>
        <v>1.4886017557861135</v>
      </c>
      <c r="R170" s="26">
        <v>50</v>
      </c>
      <c r="S170" s="26">
        <f t="shared" si="48"/>
        <v>882</v>
      </c>
      <c r="T170" s="20">
        <f t="shared" si="55"/>
        <v>-6.2822559191274294</v>
      </c>
      <c r="U170" s="20">
        <f t="shared" si="57"/>
        <v>-0.43941663078611348</v>
      </c>
      <c r="V170" s="37">
        <f t="shared" si="58"/>
        <v>-14.759375000000006</v>
      </c>
      <c r="W170" s="37">
        <f t="shared" si="59"/>
        <v>-260.35537500000009</v>
      </c>
      <c r="X170" s="130">
        <f>IF(Z170="","",Z170/E170)</f>
        <v>382.97872340425528</v>
      </c>
      <c r="Y170" s="130">
        <f t="shared" si="53"/>
        <v>26.787705319148941</v>
      </c>
      <c r="Z170" s="132">
        <v>900</v>
      </c>
      <c r="AA170" s="131">
        <f t="shared" si="67"/>
        <v>15876</v>
      </c>
      <c r="AC170" s="86">
        <f t="shared" si="68"/>
        <v>104.91851249999999</v>
      </c>
      <c r="AE170" s="86">
        <f t="shared" si="54"/>
        <v>15876</v>
      </c>
      <c r="AF170" s="86">
        <f t="shared" si="60"/>
        <v>19216.655999999999</v>
      </c>
      <c r="AG170" s="86">
        <f t="shared" si="51"/>
        <v>-260.35537500000009</v>
      </c>
      <c r="AH170" s="86">
        <f t="shared" si="46"/>
        <v>1003.0659772295903</v>
      </c>
    </row>
    <row r="171" spans="1:34">
      <c r="A171">
        <v>1539</v>
      </c>
      <c r="B171" s="21">
        <f t="shared" si="65"/>
        <v>2.4187499999999993</v>
      </c>
      <c r="C171" s="21">
        <f t="shared" si="47"/>
        <v>2.4187499999999993</v>
      </c>
      <c r="D171" s="21">
        <f t="shared" si="52"/>
        <v>6.0393258426966238E-2</v>
      </c>
      <c r="E171" s="1">
        <v>4</v>
      </c>
      <c r="F171">
        <v>17.64</v>
      </c>
      <c r="G171">
        <f t="shared" si="49"/>
        <v>5.6689342403628114E-2</v>
      </c>
      <c r="I171" s="1"/>
      <c r="J171" s="15">
        <v>14</v>
      </c>
      <c r="K171" s="20">
        <v>38.5</v>
      </c>
      <c r="L171" s="37">
        <v>3590.5446500000003</v>
      </c>
      <c r="M171" s="20">
        <v>2.6929084875000004</v>
      </c>
      <c r="N171" s="37">
        <v>93.121874999999974</v>
      </c>
      <c r="O171" s="37">
        <f t="shared" si="50"/>
        <v>1642.6698749999996</v>
      </c>
      <c r="P171" s="9">
        <f t="shared" si="66"/>
        <v>39.276485788113703</v>
      </c>
      <c r="Q171" s="9">
        <f t="shared" si="56"/>
        <v>2.7472203100775201</v>
      </c>
      <c r="R171" s="26">
        <v>95</v>
      </c>
      <c r="S171" s="26">
        <f t="shared" si="48"/>
        <v>1675.8</v>
      </c>
      <c r="T171" s="20">
        <f t="shared" si="55"/>
        <v>-0.77648578811370328</v>
      </c>
      <c r="U171" s="20">
        <f t="shared" si="57"/>
        <v>-5.4311822577519958E-2</v>
      </c>
      <c r="V171" s="37">
        <f t="shared" si="58"/>
        <v>-1.8781250000000256</v>
      </c>
      <c r="W171" s="37">
        <f t="shared" si="59"/>
        <v>-33.130125000000454</v>
      </c>
      <c r="X171" s="130" t="str">
        <f>IF(Z171="","",Z171/B171)</f>
        <v/>
      </c>
      <c r="Y171" s="130" t="str">
        <f t="shared" si="53"/>
        <v/>
      </c>
      <c r="Z171" s="132"/>
      <c r="AA171" s="131" t="str">
        <f t="shared" si="67"/>
        <v/>
      </c>
      <c r="AC171" s="86">
        <f t="shared" si="68"/>
        <v>269.29084875000007</v>
      </c>
      <c r="AE171" s="86" t="str">
        <f t="shared" si="54"/>
        <v/>
      </c>
      <c r="AF171" s="86">
        <f t="shared" si="60"/>
        <v>19245.96</v>
      </c>
      <c r="AG171" s="86">
        <f t="shared" si="51"/>
        <v>-33.130125000000454</v>
      </c>
      <c r="AH171" s="86">
        <f t="shared" si="46"/>
        <v>944.49514800881104</v>
      </c>
    </row>
    <row r="172" spans="1:34">
      <c r="A172">
        <v>1540</v>
      </c>
      <c r="B172" s="21">
        <f t="shared" si="65"/>
        <v>1.4962500000000003</v>
      </c>
      <c r="C172" s="21">
        <f t="shared" si="47"/>
        <v>1.4962500000000003</v>
      </c>
      <c r="D172" s="21">
        <f t="shared" si="52"/>
        <v>3.7359550561797739E-2</v>
      </c>
      <c r="E172" s="1"/>
      <c r="F172">
        <v>17.64</v>
      </c>
      <c r="G172">
        <f t="shared" si="49"/>
        <v>5.6689342403628114E-2</v>
      </c>
      <c r="I172" s="1"/>
      <c r="J172" s="15">
        <v>21</v>
      </c>
      <c r="K172" s="20">
        <v>49.973958333333336</v>
      </c>
      <c r="L172" s="37">
        <v>4660.6163307291672</v>
      </c>
      <c r="M172" s="20">
        <v>3.4954622480468758</v>
      </c>
      <c r="N172" s="37">
        <v>74.77353515625002</v>
      </c>
      <c r="O172" s="37">
        <f t="shared" si="50"/>
        <v>1319.0051601562504</v>
      </c>
      <c r="P172" s="9">
        <f t="shared" si="66"/>
        <v>6.6833751044277347</v>
      </c>
      <c r="Q172" s="9">
        <f t="shared" si="56"/>
        <v>0.46747318295739343</v>
      </c>
      <c r="R172" s="26">
        <v>10</v>
      </c>
      <c r="S172" s="26">
        <f t="shared" si="48"/>
        <v>176.4</v>
      </c>
      <c r="T172" s="20">
        <f t="shared" si="55"/>
        <v>43.290583228905604</v>
      </c>
      <c r="U172" s="20">
        <f t="shared" si="57"/>
        <v>3.0279890650894821</v>
      </c>
      <c r="V172" s="37">
        <f t="shared" si="58"/>
        <v>64.77353515625002</v>
      </c>
      <c r="W172" s="37">
        <f t="shared" si="59"/>
        <v>1142.6051601562503</v>
      </c>
      <c r="X172" s="130" t="str">
        <f>IF(Z172="","",Z172/E172)</f>
        <v/>
      </c>
      <c r="Y172" s="130" t="str">
        <f t="shared" si="53"/>
        <v/>
      </c>
      <c r="Z172" s="132"/>
      <c r="AA172" s="131" t="str">
        <f t="shared" si="67"/>
        <v/>
      </c>
      <c r="AC172" s="86">
        <f t="shared" si="68"/>
        <v>349.5462248046876</v>
      </c>
      <c r="AE172" s="86" t="str">
        <f t="shared" si="54"/>
        <v/>
      </c>
      <c r="AF172" s="86">
        <f t="shared" si="60"/>
        <v>19245.96</v>
      </c>
      <c r="AG172" s="86">
        <f t="shared" si="51"/>
        <v>1142.6051601562503</v>
      </c>
      <c r="AH172" s="86">
        <f t="shared" si="46"/>
        <v>898.59709154872712</v>
      </c>
    </row>
    <row r="173" spans="1:34">
      <c r="A173">
        <v>1541</v>
      </c>
      <c r="B173" s="21">
        <f t="shared" si="65"/>
        <v>1.1792812499999998</v>
      </c>
      <c r="C173" s="21">
        <f t="shared" si="47"/>
        <v>1.1792812499999998</v>
      </c>
      <c r="D173" s="21">
        <f t="shared" si="52"/>
        <v>2.9445224719101104E-2</v>
      </c>
      <c r="E173" s="1">
        <v>1.208</v>
      </c>
      <c r="F173">
        <v>15.029999999999998</v>
      </c>
      <c r="G173">
        <f t="shared" si="49"/>
        <v>6.6533599467731214E-2</v>
      </c>
      <c r="I173" s="1"/>
      <c r="J173" s="15">
        <v>20</v>
      </c>
      <c r="K173" s="20">
        <v>44</v>
      </c>
      <c r="L173" s="37">
        <v>4103.4796000000006</v>
      </c>
      <c r="M173" s="20">
        <v>3.0776097000000004</v>
      </c>
      <c r="N173" s="37">
        <v>51.888374999999989</v>
      </c>
      <c r="O173" s="37">
        <f t="shared" si="50"/>
        <v>779.88227624999968</v>
      </c>
      <c r="P173" s="9">
        <f t="shared" si="66"/>
        <v>14.949784031587038</v>
      </c>
      <c r="Q173" s="9">
        <f t="shared" si="56"/>
        <v>1.0456727351935771</v>
      </c>
      <c r="R173" s="26">
        <v>17.63</v>
      </c>
      <c r="S173" s="26">
        <f t="shared" si="48"/>
        <v>264.97889999999995</v>
      </c>
      <c r="T173" s="20">
        <f t="shared" si="55"/>
        <v>29.050215968412964</v>
      </c>
      <c r="U173" s="20">
        <f t="shared" si="57"/>
        <v>2.0319369648064236</v>
      </c>
      <c r="V173" s="37">
        <f t="shared" si="58"/>
        <v>34.258374999999987</v>
      </c>
      <c r="W173" s="37">
        <f t="shared" si="59"/>
        <v>514.90337624999972</v>
      </c>
      <c r="X173" s="130">
        <f>IF(Z173="","",Z173/B173)</f>
        <v>1017.5689641465937</v>
      </c>
      <c r="Y173" s="130">
        <f t="shared" si="53"/>
        <v>71.174548056284294</v>
      </c>
      <c r="Z173" s="132">
        <v>1200</v>
      </c>
      <c r="AA173" s="131">
        <f t="shared" si="67"/>
        <v>18035.999999999996</v>
      </c>
      <c r="AC173" s="86">
        <f t="shared" si="68"/>
        <v>307.76097000000004</v>
      </c>
      <c r="AE173" s="86">
        <f t="shared" si="54"/>
        <v>18035.999999999996</v>
      </c>
      <c r="AF173" s="86">
        <f t="shared" si="60"/>
        <v>19395.63</v>
      </c>
      <c r="AG173" s="86">
        <f t="shared" si="51"/>
        <v>514.90337624999972</v>
      </c>
      <c r="AH173" s="86">
        <f t="shared" si="46"/>
        <v>848.94075940586981</v>
      </c>
    </row>
    <row r="174" spans="1:34">
      <c r="A174">
        <v>1542</v>
      </c>
      <c r="B174" s="21">
        <f t="shared" si="65"/>
        <v>0.9376171875</v>
      </c>
      <c r="C174" s="21">
        <f t="shared" si="47"/>
        <v>0.9376171875</v>
      </c>
      <c r="D174" s="21">
        <f t="shared" si="52"/>
        <v>2.3411165730337066E-2</v>
      </c>
      <c r="E174" s="1">
        <v>1.208</v>
      </c>
      <c r="F174">
        <v>15.029999999999998</v>
      </c>
      <c r="G174">
        <f t="shared" si="49"/>
        <v>6.6533599467731214E-2</v>
      </c>
      <c r="I174" s="1"/>
      <c r="J174" s="15">
        <v>16</v>
      </c>
      <c r="K174" s="20">
        <v>36</v>
      </c>
      <c r="L174" s="37">
        <v>3357.3924000000002</v>
      </c>
      <c r="M174" s="20">
        <v>2.5180443000000006</v>
      </c>
      <c r="N174" s="37">
        <v>33.75421875</v>
      </c>
      <c r="O174" s="37">
        <f t="shared" si="50"/>
        <v>507.32590781249991</v>
      </c>
      <c r="P174" s="9">
        <f t="shared" si="66"/>
        <v>37.835270591176105</v>
      </c>
      <c r="Q174" s="9">
        <f t="shared" si="56"/>
        <v>2.6464135403074618</v>
      </c>
      <c r="R174" s="26">
        <v>35.475000000000001</v>
      </c>
      <c r="S174" s="26">
        <f t="shared" si="48"/>
        <v>533.1892499999999</v>
      </c>
      <c r="T174" s="20">
        <f t="shared" si="55"/>
        <v>-1.8352705911761049</v>
      </c>
      <c r="U174" s="20">
        <f t="shared" si="57"/>
        <v>-0.12836924030746169</v>
      </c>
      <c r="V174" s="37">
        <f t="shared" si="58"/>
        <v>-1.7207812500000017</v>
      </c>
      <c r="W174" s="37">
        <f t="shared" si="59"/>
        <v>-25.86334218750002</v>
      </c>
      <c r="X174" s="130">
        <f>IF(Z174="","",Z174/B174)</f>
        <v>1153.9890846977462</v>
      </c>
      <c r="Y174" s="130">
        <f t="shared" si="53"/>
        <v>80.716545471816033</v>
      </c>
      <c r="Z174" s="132">
        <v>1082</v>
      </c>
      <c r="AA174" s="131">
        <f t="shared" si="67"/>
        <v>16262.459999999997</v>
      </c>
      <c r="AC174" s="86">
        <f t="shared" si="68"/>
        <v>251.80443000000005</v>
      </c>
      <c r="AE174" s="86">
        <f t="shared" si="54"/>
        <v>16262.459999999997</v>
      </c>
      <c r="AF174" s="86">
        <f t="shared" si="60"/>
        <v>19395.63</v>
      </c>
      <c r="AG174" s="86">
        <f t="shared" si="51"/>
        <v>-25.86334218750002</v>
      </c>
      <c r="AH174" s="86">
        <f t="shared" si="46"/>
        <v>761.39069119158398</v>
      </c>
    </row>
    <row r="175" spans="1:34">
      <c r="A175">
        <v>1543</v>
      </c>
      <c r="B175" s="21">
        <f t="shared" si="65"/>
        <v>0.83844140624999997</v>
      </c>
      <c r="C175" s="21">
        <f t="shared" si="47"/>
        <v>0.83844140624999997</v>
      </c>
      <c r="D175" s="21">
        <f t="shared" si="52"/>
        <v>2.0934866573033697E-2</v>
      </c>
      <c r="E175" s="1"/>
      <c r="F175">
        <v>15.029999999999998</v>
      </c>
      <c r="G175">
        <f t="shared" si="49"/>
        <v>6.6533599467731214E-2</v>
      </c>
      <c r="I175" s="1"/>
      <c r="J175" s="15">
        <v>16</v>
      </c>
      <c r="K175" s="20">
        <v>40</v>
      </c>
      <c r="L175" s="37">
        <v>3730.4360000000001</v>
      </c>
      <c r="M175" s="20">
        <v>2.7978270000000003</v>
      </c>
      <c r="N175" s="37">
        <v>33.537656249999998</v>
      </c>
      <c r="O175" s="37">
        <f t="shared" si="50"/>
        <v>504.0709734374999</v>
      </c>
      <c r="P175" s="9">
        <f t="shared" si="66"/>
        <v>10.137858097940281</v>
      </c>
      <c r="Q175" s="9">
        <f t="shared" si="56"/>
        <v>0.70909932771464912</v>
      </c>
      <c r="R175" s="26">
        <v>8.5</v>
      </c>
      <c r="S175" s="26">
        <f t="shared" si="48"/>
        <v>127.75499999999998</v>
      </c>
      <c r="T175" s="20">
        <f t="shared" si="55"/>
        <v>29.862141902059719</v>
      </c>
      <c r="U175" s="20">
        <f t="shared" si="57"/>
        <v>2.0887276722853514</v>
      </c>
      <c r="V175" s="37">
        <f t="shared" si="58"/>
        <v>25.037656249999998</v>
      </c>
      <c r="W175" s="37">
        <f t="shared" si="59"/>
        <v>376.31597343749991</v>
      </c>
      <c r="X175" s="130" t="str">
        <f>IF(Z175="","",Z175/E175)</f>
        <v/>
      </c>
      <c r="Y175" s="130" t="str">
        <f t="shared" si="53"/>
        <v/>
      </c>
      <c r="Z175" s="132"/>
      <c r="AA175" s="131" t="str">
        <f t="shared" si="67"/>
        <v/>
      </c>
      <c r="AC175" s="86">
        <f t="shared" si="68"/>
        <v>279.78270000000003</v>
      </c>
      <c r="AE175" s="86" t="str">
        <f t="shared" si="54"/>
        <v/>
      </c>
      <c r="AF175" s="86">
        <f t="shared" si="60"/>
        <v>18727.021649999999</v>
      </c>
      <c r="AG175" s="86">
        <f t="shared" si="51"/>
        <v>376.31597343749991</v>
      </c>
      <c r="AH175" s="86">
        <f t="shared" si="46"/>
        <v>723.18517020457091</v>
      </c>
    </row>
    <row r="176" spans="1:34">
      <c r="A176">
        <v>1544</v>
      </c>
      <c r="B176" s="21">
        <f t="shared" si="65"/>
        <v>1.0680468750000001</v>
      </c>
      <c r="C176" s="21">
        <f t="shared" si="47"/>
        <v>1.0680468750000001</v>
      </c>
      <c r="D176" s="21">
        <f t="shared" si="52"/>
        <v>2.6667837078651675E-2</v>
      </c>
      <c r="E176" s="1">
        <v>1.458</v>
      </c>
      <c r="F176">
        <v>15.029999999999998</v>
      </c>
      <c r="G176">
        <f t="shared" si="49"/>
        <v>6.6533599467731214E-2</v>
      </c>
      <c r="I176" s="1"/>
      <c r="J176" s="15">
        <v>16</v>
      </c>
      <c r="K176" s="20">
        <v>44</v>
      </c>
      <c r="L176" s="37">
        <v>4103.4796000000006</v>
      </c>
      <c r="M176" s="20">
        <v>3.0776097000000004</v>
      </c>
      <c r="N176" s="37">
        <v>46.994062499999998</v>
      </c>
      <c r="O176" s="37">
        <f t="shared" si="50"/>
        <v>706.32075937499985</v>
      </c>
      <c r="P176" s="9">
        <f t="shared" si="66"/>
        <v>7.9584521980835339</v>
      </c>
      <c r="Q176" s="9">
        <f t="shared" si="56"/>
        <v>0.5566593109501865</v>
      </c>
      <c r="R176" s="40">
        <f>R175</f>
        <v>8.5</v>
      </c>
      <c r="S176" s="26">
        <f t="shared" si="48"/>
        <v>127.75499999999998</v>
      </c>
      <c r="T176" s="20">
        <f t="shared" si="55"/>
        <v>36.041547801916465</v>
      </c>
      <c r="U176" s="20">
        <f t="shared" si="57"/>
        <v>2.5209503890498142</v>
      </c>
      <c r="V176" s="37">
        <f t="shared" si="58"/>
        <v>38.494062499999998</v>
      </c>
      <c r="W176" s="37">
        <f t="shared" si="59"/>
        <v>578.56575937499986</v>
      </c>
      <c r="X176" s="130">
        <f t="shared" ref="X176:X239" si="69">IF(Z176="","",Z176/B176)</f>
        <v>1123.5461926706166</v>
      </c>
      <c r="Y176" s="130">
        <f t="shared" si="53"/>
        <v>78.587196840026337</v>
      </c>
      <c r="Z176" s="132">
        <v>1200</v>
      </c>
      <c r="AA176" s="131">
        <f t="shared" si="67"/>
        <v>18035.999999999996</v>
      </c>
      <c r="AC176" s="86">
        <f t="shared" si="68"/>
        <v>307.76097000000004</v>
      </c>
      <c r="AE176" s="86">
        <f t="shared" si="54"/>
        <v>18035.999999999996</v>
      </c>
      <c r="AF176" s="86">
        <f t="shared" si="60"/>
        <v>18678.069899999999</v>
      </c>
      <c r="AG176" s="86">
        <f t="shared" si="51"/>
        <v>578.56575937499986</v>
      </c>
      <c r="AH176" s="86">
        <f t="shared" si="46"/>
        <v>760.32576725814238</v>
      </c>
    </row>
    <row r="177" spans="1:34">
      <c r="A177">
        <v>1545</v>
      </c>
      <c r="B177" s="21">
        <f t="shared" si="65"/>
        <v>2.3191875000000004</v>
      </c>
      <c r="C177" s="21">
        <f t="shared" si="47"/>
        <v>2.3191875000000004</v>
      </c>
      <c r="D177" s="21">
        <f t="shared" si="52"/>
        <v>5.7907303370786506E-2</v>
      </c>
      <c r="E177" s="1">
        <v>1.5</v>
      </c>
      <c r="F177">
        <v>15.029999999999998</v>
      </c>
      <c r="G177">
        <f t="shared" si="49"/>
        <v>6.6533599467731214E-2</v>
      </c>
      <c r="I177" s="1"/>
      <c r="J177" s="15">
        <v>20</v>
      </c>
      <c r="K177" s="20">
        <v>55</v>
      </c>
      <c r="L177" s="37">
        <v>5129.3495000000003</v>
      </c>
      <c r="M177" s="20">
        <v>3.847012125</v>
      </c>
      <c r="N177" s="37">
        <v>127.55531250000001</v>
      </c>
      <c r="O177" s="37">
        <f t="shared" si="50"/>
        <v>1917.1563468749998</v>
      </c>
      <c r="P177" s="9">
        <f t="shared" si="66"/>
        <v>3.6650766701700483</v>
      </c>
      <c r="Q177" s="9">
        <f t="shared" si="56"/>
        <v>0.25635626162179642</v>
      </c>
      <c r="R177" s="40">
        <f>R176</f>
        <v>8.5</v>
      </c>
      <c r="S177" s="26">
        <f t="shared" si="48"/>
        <v>127.75499999999998</v>
      </c>
      <c r="T177" s="20">
        <f t="shared" si="55"/>
        <v>51.334923329829948</v>
      </c>
      <c r="U177" s="20">
        <f t="shared" si="57"/>
        <v>3.5906558633782035</v>
      </c>
      <c r="V177" s="37">
        <f t="shared" si="58"/>
        <v>119.05531250000001</v>
      </c>
      <c r="W177" s="37">
        <f t="shared" si="59"/>
        <v>1789.4013468749999</v>
      </c>
      <c r="X177" s="130">
        <f t="shared" si="69"/>
        <v>517.42258872988918</v>
      </c>
      <c r="Y177" s="130">
        <f t="shared" si="53"/>
        <v>36.191472228959498</v>
      </c>
      <c r="Z177" s="132">
        <v>1200</v>
      </c>
      <c r="AA177" s="131">
        <f t="shared" si="67"/>
        <v>18035.999999999996</v>
      </c>
      <c r="AC177" s="86">
        <f t="shared" si="68"/>
        <v>384.7012125</v>
      </c>
      <c r="AE177" s="86">
        <f t="shared" si="54"/>
        <v>18035.999999999996</v>
      </c>
      <c r="AF177" s="86">
        <f t="shared" si="60"/>
        <v>18628.679907692309</v>
      </c>
      <c r="AG177" s="86">
        <f t="shared" si="51"/>
        <v>1789.4013468749999</v>
      </c>
      <c r="AH177" s="86">
        <f t="shared" si="46"/>
        <v>774.38202147242816</v>
      </c>
    </row>
    <row r="178" spans="1:34">
      <c r="A178">
        <v>1546</v>
      </c>
      <c r="B178" s="21">
        <f t="shared" si="65"/>
        <v>1.5376973684210524</v>
      </c>
      <c r="C178" s="21">
        <f t="shared" si="47"/>
        <v>1.5376973684210524</v>
      </c>
      <c r="D178" s="21">
        <f t="shared" si="52"/>
        <v>3.8394441159077454E-2</v>
      </c>
      <c r="E178" s="1"/>
      <c r="F178">
        <v>15.029999999999998</v>
      </c>
      <c r="G178">
        <f t="shared" si="49"/>
        <v>6.6533599467731214E-2</v>
      </c>
      <c r="I178" s="1"/>
      <c r="J178" s="15">
        <v>19</v>
      </c>
      <c r="K178" s="20">
        <v>44</v>
      </c>
      <c r="L178" s="37">
        <v>4103.4796000000006</v>
      </c>
      <c r="M178" s="20">
        <v>3.0776097000000004</v>
      </c>
      <c r="N178" s="37">
        <v>67.658684210526303</v>
      </c>
      <c r="O178" s="37">
        <f t="shared" si="50"/>
        <v>1016.9100236842102</v>
      </c>
      <c r="P178" s="9">
        <f t="shared" si="66"/>
        <v>6.5032302229067733</v>
      </c>
      <c r="Q178" s="9">
        <f t="shared" si="56"/>
        <v>0.45487282762161474</v>
      </c>
      <c r="R178" s="26">
        <v>10</v>
      </c>
      <c r="S178" s="26">
        <f t="shared" si="48"/>
        <v>150.29999999999998</v>
      </c>
      <c r="T178" s="20">
        <f t="shared" si="55"/>
        <v>37.496769777093228</v>
      </c>
      <c r="U178" s="20">
        <f t="shared" si="57"/>
        <v>2.6227368723783857</v>
      </c>
      <c r="V178" s="37">
        <f t="shared" si="58"/>
        <v>57.658684210526303</v>
      </c>
      <c r="W178" s="37">
        <f t="shared" si="59"/>
        <v>866.6100236842102</v>
      </c>
      <c r="X178" s="130">
        <f t="shared" si="69"/>
        <v>845.41992897788055</v>
      </c>
      <c r="Y178" s="130">
        <f t="shared" si="53"/>
        <v>59.133467590809921</v>
      </c>
      <c r="Z178" s="132">
        <v>1300</v>
      </c>
      <c r="AA178" s="131">
        <f t="shared" si="67"/>
        <v>19538.999999999996</v>
      </c>
      <c r="AC178" s="86">
        <f t="shared" si="68"/>
        <v>307.76097000000004</v>
      </c>
      <c r="AE178" s="86">
        <f t="shared" si="54"/>
        <v>19538.999999999996</v>
      </c>
      <c r="AF178" s="86">
        <f t="shared" si="60"/>
        <v>18618.9876</v>
      </c>
      <c r="AG178" s="86">
        <f t="shared" si="51"/>
        <v>866.6100236842102</v>
      </c>
      <c r="AH178" s="86">
        <f t="shared" si="46"/>
        <v>816.00309468671389</v>
      </c>
    </row>
    <row r="179" spans="1:34">
      <c r="A179">
        <v>1547</v>
      </c>
      <c r="B179" s="21">
        <f t="shared" si="65"/>
        <v>0.9532894736842108</v>
      </c>
      <c r="C179" s="21">
        <f t="shared" si="47"/>
        <v>0.9532894736842108</v>
      </c>
      <c r="D179" s="21">
        <f t="shared" si="52"/>
        <v>2.3802483737433471E-2</v>
      </c>
      <c r="E179" s="1"/>
      <c r="F179">
        <v>15.029999999999998</v>
      </c>
      <c r="G179">
        <f t="shared" si="49"/>
        <v>6.6533599467731214E-2</v>
      </c>
      <c r="I179" s="1"/>
      <c r="J179" s="15">
        <v>19</v>
      </c>
      <c r="K179" s="20">
        <v>40</v>
      </c>
      <c r="L179" s="37">
        <v>3730.4360000000001</v>
      </c>
      <c r="M179" s="20">
        <v>2.7978270000000003</v>
      </c>
      <c r="N179" s="37">
        <v>38.131578947368432</v>
      </c>
      <c r="O179" s="37">
        <f t="shared" si="50"/>
        <v>573.11763157894745</v>
      </c>
      <c r="P179" s="9">
        <f t="shared" si="66"/>
        <v>10.489993098688748</v>
      </c>
      <c r="Q179" s="9">
        <f t="shared" si="56"/>
        <v>0.73372964803312624</v>
      </c>
      <c r="R179" s="26">
        <v>10</v>
      </c>
      <c r="S179" s="26">
        <f t="shared" si="48"/>
        <v>150.29999999999998</v>
      </c>
      <c r="T179" s="20">
        <f t="shared" si="55"/>
        <v>29.51000690131125</v>
      </c>
      <c r="U179" s="20">
        <f t="shared" si="57"/>
        <v>2.0640973519668742</v>
      </c>
      <c r="V179" s="37">
        <f t="shared" si="58"/>
        <v>28.131578947368432</v>
      </c>
      <c r="W179" s="37">
        <f t="shared" si="59"/>
        <v>422.81763157894744</v>
      </c>
      <c r="X179" s="130" t="str">
        <f t="shared" si="69"/>
        <v/>
      </c>
      <c r="Y179" s="130" t="str">
        <f t="shared" si="53"/>
        <v/>
      </c>
      <c r="Z179" s="132"/>
      <c r="AA179" s="131" t="str">
        <f t="shared" si="67"/>
        <v/>
      </c>
      <c r="AC179" s="86">
        <f t="shared" si="68"/>
        <v>279.78270000000003</v>
      </c>
      <c r="AE179" s="86" t="str">
        <f t="shared" si="54"/>
        <v/>
      </c>
      <c r="AF179" s="86">
        <f t="shared" si="60"/>
        <v>18899.417057142855</v>
      </c>
      <c r="AG179" s="86">
        <f t="shared" si="51"/>
        <v>422.81763157894744</v>
      </c>
      <c r="AH179" s="86">
        <f t="shared" si="46"/>
        <v>821.10351334742813</v>
      </c>
    </row>
    <row r="180" spans="1:34">
      <c r="A180">
        <v>1548</v>
      </c>
      <c r="B180" s="21">
        <f t="shared" si="65"/>
        <v>1.3545</v>
      </c>
      <c r="C180" s="21">
        <f t="shared" si="47"/>
        <v>1.3545</v>
      </c>
      <c r="D180" s="21">
        <f t="shared" si="52"/>
        <v>3.3820224719101115E-2</v>
      </c>
      <c r="E180" s="5"/>
      <c r="F180">
        <v>15.029999999999998</v>
      </c>
      <c r="G180">
        <f t="shared" si="49"/>
        <v>6.6533599467731214E-2</v>
      </c>
      <c r="I180" s="5"/>
      <c r="J180" s="15">
        <v>15</v>
      </c>
      <c r="K180" s="20">
        <v>50.859375</v>
      </c>
      <c r="L180" s="37">
        <v>4743.1910859375002</v>
      </c>
      <c r="M180" s="20">
        <v>3.5573933144531251</v>
      </c>
      <c r="N180" s="37">
        <v>68.889023437500001</v>
      </c>
      <c r="O180" s="37">
        <f t="shared" si="50"/>
        <v>1035.4020222656247</v>
      </c>
      <c r="P180" s="9">
        <f t="shared" si="66"/>
        <v>7.3827980804724991</v>
      </c>
      <c r="Q180" s="9">
        <f t="shared" si="56"/>
        <v>0.51639479512735331</v>
      </c>
      <c r="R180" s="26">
        <v>10</v>
      </c>
      <c r="S180" s="26">
        <f t="shared" si="48"/>
        <v>150.29999999999998</v>
      </c>
      <c r="T180" s="20">
        <f t="shared" si="55"/>
        <v>43.476576919527503</v>
      </c>
      <c r="U180" s="20">
        <f t="shared" si="57"/>
        <v>3.0409985193257723</v>
      </c>
      <c r="V180" s="37">
        <f t="shared" si="58"/>
        <v>58.889023437500001</v>
      </c>
      <c r="W180" s="37">
        <f t="shared" si="59"/>
        <v>885.1020222656249</v>
      </c>
      <c r="X180" s="130">
        <f t="shared" si="69"/>
        <v>863.78737541528233</v>
      </c>
      <c r="Y180" s="130">
        <f t="shared" si="53"/>
        <v>60.418191029900335</v>
      </c>
      <c r="Z180" s="132">
        <v>1170</v>
      </c>
      <c r="AA180" s="131">
        <f t="shared" si="67"/>
        <v>17585.099999999999</v>
      </c>
      <c r="AC180" s="86">
        <f t="shared" si="68"/>
        <v>355.73933144531253</v>
      </c>
      <c r="AE180" s="86">
        <f t="shared" si="54"/>
        <v>17585.099999999999</v>
      </c>
      <c r="AF180" s="86">
        <f t="shared" si="60"/>
        <v>18899.417057142855</v>
      </c>
      <c r="AG180" s="86">
        <f t="shared" si="51"/>
        <v>885.1020222656249</v>
      </c>
      <c r="AH180" s="86">
        <f t="shared" si="46"/>
        <v>809.72404513314245</v>
      </c>
    </row>
    <row r="181" spans="1:34">
      <c r="A181">
        <v>1549</v>
      </c>
      <c r="B181" s="21">
        <f t="shared" si="65"/>
        <v>1.2971874999999999</v>
      </c>
      <c r="C181" s="21">
        <f t="shared" si="47"/>
        <v>1.2971874999999999</v>
      </c>
      <c r="D181" s="21">
        <f t="shared" si="52"/>
        <v>3.2389200998751547E-2</v>
      </c>
      <c r="E181" s="1"/>
      <c r="F181">
        <v>15.029999999999998</v>
      </c>
      <c r="G181">
        <f t="shared" si="49"/>
        <v>6.6533599467731214E-2</v>
      </c>
      <c r="I181" s="1"/>
      <c r="J181" s="15">
        <v>18</v>
      </c>
      <c r="K181" s="20">
        <v>48</v>
      </c>
      <c r="L181" s="37">
        <v>4476.5232000000005</v>
      </c>
      <c r="M181" s="20">
        <v>3.3573924000000002</v>
      </c>
      <c r="N181" s="37">
        <v>62.264999999999993</v>
      </c>
      <c r="O181" s="37">
        <f t="shared" si="50"/>
        <v>935.84294999999975</v>
      </c>
      <c r="P181" s="9">
        <f t="shared" si="66"/>
        <v>7.7089857865574567</v>
      </c>
      <c r="Q181" s="9">
        <f t="shared" si="56"/>
        <v>0.53921021440616723</v>
      </c>
      <c r="R181" s="26">
        <v>10</v>
      </c>
      <c r="S181" s="26">
        <f t="shared" si="48"/>
        <v>150.29999999999998</v>
      </c>
      <c r="T181" s="20">
        <f t="shared" si="55"/>
        <v>40.291014213442544</v>
      </c>
      <c r="U181" s="20">
        <f t="shared" si="57"/>
        <v>2.8181821855938329</v>
      </c>
      <c r="V181" s="37">
        <f t="shared" si="58"/>
        <v>52.264999999999993</v>
      </c>
      <c r="W181" s="37">
        <f t="shared" si="59"/>
        <v>785.54294999999979</v>
      </c>
      <c r="X181" s="130">
        <f t="shared" si="69"/>
        <v>1002.1681522524693</v>
      </c>
      <c r="Y181" s="130">
        <f t="shared" si="53"/>
        <v>70.097327872801742</v>
      </c>
      <c r="Z181" s="132">
        <v>1300</v>
      </c>
      <c r="AA181" s="131">
        <f t="shared" si="67"/>
        <v>19538.999999999996</v>
      </c>
      <c r="AC181" s="86">
        <f t="shared" si="68"/>
        <v>335.73924</v>
      </c>
      <c r="AE181" s="86">
        <f t="shared" si="54"/>
        <v>19538.999999999996</v>
      </c>
      <c r="AF181" s="86">
        <f t="shared" si="60"/>
        <v>19107.381342857141</v>
      </c>
      <c r="AG181" s="86">
        <f t="shared" si="51"/>
        <v>785.54294999999979</v>
      </c>
      <c r="AH181" s="86">
        <f t="shared" si="46"/>
        <v>870.68313441885664</v>
      </c>
    </row>
    <row r="182" spans="1:34">
      <c r="A182">
        <v>1550</v>
      </c>
      <c r="B182" s="21">
        <f t="shared" si="65"/>
        <v>1.2507352941176471</v>
      </c>
      <c r="C182" s="21">
        <f t="shared" si="47"/>
        <v>1.2507352941176471</v>
      </c>
      <c r="D182" s="21">
        <f t="shared" si="52"/>
        <v>3.1229345670852601E-2</v>
      </c>
      <c r="E182" s="4"/>
      <c r="F182">
        <v>15.029999999999998</v>
      </c>
      <c r="G182">
        <f t="shared" si="49"/>
        <v>6.6533599467731214E-2</v>
      </c>
      <c r="I182" s="4"/>
      <c r="J182" s="15">
        <v>17</v>
      </c>
      <c r="K182" s="20">
        <v>48</v>
      </c>
      <c r="L182" s="37">
        <v>4476.5232000000005</v>
      </c>
      <c r="M182" s="20">
        <v>3.3573924000000002</v>
      </c>
      <c r="N182" s="37">
        <v>60.035294117647062</v>
      </c>
      <c r="O182" s="37">
        <f t="shared" si="50"/>
        <v>902.33047058823524</v>
      </c>
      <c r="P182" s="9">
        <f t="shared" si="66"/>
        <v>7.9952968841857732</v>
      </c>
      <c r="Q182" s="9">
        <f t="shared" si="56"/>
        <v>0.5592364373897708</v>
      </c>
      <c r="R182" s="40">
        <f>R181</f>
        <v>10</v>
      </c>
      <c r="S182" s="26">
        <f t="shared" si="48"/>
        <v>150.29999999999998</v>
      </c>
      <c r="T182" s="20">
        <f t="shared" si="55"/>
        <v>40.004703115814223</v>
      </c>
      <c r="U182" s="20">
        <f t="shared" si="57"/>
        <v>2.7981559626102288</v>
      </c>
      <c r="V182" s="37">
        <f t="shared" si="58"/>
        <v>50.035294117647062</v>
      </c>
      <c r="W182" s="37">
        <f t="shared" si="59"/>
        <v>752.03047058823518</v>
      </c>
      <c r="X182" s="130" t="str">
        <f t="shared" si="69"/>
        <v/>
      </c>
      <c r="Y182" s="130" t="str">
        <f t="shared" si="53"/>
        <v/>
      </c>
      <c r="Z182" s="132"/>
      <c r="AA182" s="131" t="str">
        <f t="shared" si="67"/>
        <v/>
      </c>
      <c r="AC182" s="86">
        <f t="shared" si="68"/>
        <v>335.73924</v>
      </c>
      <c r="AE182" s="86" t="str">
        <f t="shared" si="54"/>
        <v/>
      </c>
      <c r="AF182" s="86">
        <f t="shared" si="60"/>
        <v>19136.155919999997</v>
      </c>
      <c r="AG182" s="86">
        <f t="shared" si="51"/>
        <v>752.03047058823518</v>
      </c>
      <c r="AH182" s="86">
        <f t="shared" si="46"/>
        <v>928.34978526986106</v>
      </c>
    </row>
    <row r="183" spans="1:34">
      <c r="A183">
        <v>1551</v>
      </c>
      <c r="B183" s="21">
        <f t="shared" si="65"/>
        <v>1.4076562499999998</v>
      </c>
      <c r="C183" s="21">
        <f t="shared" si="47"/>
        <v>1.4076562499999998</v>
      </c>
      <c r="D183" s="21">
        <f t="shared" si="52"/>
        <v>3.5147471910112346E-2</v>
      </c>
      <c r="E183" s="1"/>
      <c r="F183">
        <v>15.029999999999998</v>
      </c>
      <c r="G183">
        <f t="shared" si="49"/>
        <v>6.6533599467731214E-2</v>
      </c>
      <c r="I183" s="1"/>
      <c r="J183" s="15">
        <v>20</v>
      </c>
      <c r="K183" s="20">
        <v>48</v>
      </c>
      <c r="L183" s="37">
        <v>4476.5232000000005</v>
      </c>
      <c r="M183" s="20">
        <v>3.3573924000000002</v>
      </c>
      <c r="N183" s="37">
        <v>67.567499999999995</v>
      </c>
      <c r="O183" s="37">
        <f t="shared" si="50"/>
        <v>1015.5395249999998</v>
      </c>
      <c r="P183" s="9">
        <f t="shared" si="66"/>
        <v>14.42823842823843</v>
      </c>
      <c r="Q183" s="9">
        <f t="shared" si="56"/>
        <v>1.0091928759240762</v>
      </c>
      <c r="R183" s="26">
        <v>20.309999999999999</v>
      </c>
      <c r="S183" s="26">
        <f t="shared" si="48"/>
        <v>305.25929999999994</v>
      </c>
      <c r="T183" s="20">
        <f t="shared" si="55"/>
        <v>33.57176157176157</v>
      </c>
      <c r="U183" s="20">
        <f t="shared" si="57"/>
        <v>2.3481995240759237</v>
      </c>
      <c r="V183" s="37">
        <f t="shared" si="58"/>
        <v>47.257499999999993</v>
      </c>
      <c r="W183" s="37">
        <f t="shared" si="59"/>
        <v>710.28022499999975</v>
      </c>
      <c r="X183" s="130">
        <f t="shared" si="69"/>
        <v>994.56099456099469</v>
      </c>
      <c r="Y183" s="130">
        <f t="shared" si="53"/>
        <v>69.565240093240106</v>
      </c>
      <c r="Z183" s="132">
        <v>1400</v>
      </c>
      <c r="AA183" s="131">
        <f t="shared" si="67"/>
        <v>21041.999999999996</v>
      </c>
      <c r="AC183" s="86">
        <f t="shared" si="68"/>
        <v>335.73924</v>
      </c>
      <c r="AE183" s="86">
        <f t="shared" si="54"/>
        <v>21041.999999999996</v>
      </c>
      <c r="AF183" s="86">
        <f t="shared" si="60"/>
        <v>18989.771174999998</v>
      </c>
      <c r="AG183" s="86">
        <f t="shared" si="51"/>
        <v>710.28022499999975</v>
      </c>
      <c r="AH183" s="86">
        <f t="shared" si="46"/>
        <v>917.84070386886322</v>
      </c>
    </row>
    <row r="184" spans="1:34">
      <c r="A184">
        <v>1552</v>
      </c>
      <c r="B184" s="21">
        <f t="shared" si="65"/>
        <v>1.3942329545454544</v>
      </c>
      <c r="C184" s="21">
        <f t="shared" si="47"/>
        <v>1.3942329545454544</v>
      </c>
      <c r="D184" s="21">
        <f t="shared" si="52"/>
        <v>3.4812308478038803E-2</v>
      </c>
      <c r="E184" s="1"/>
      <c r="F184">
        <v>15.029999999999998</v>
      </c>
      <c r="G184">
        <f t="shared" si="49"/>
        <v>6.6533599467731214E-2</v>
      </c>
      <c r="I184" s="1"/>
      <c r="J184" s="15">
        <v>22</v>
      </c>
      <c r="K184" s="20">
        <v>44</v>
      </c>
      <c r="L184" s="37">
        <v>4103.4796000000006</v>
      </c>
      <c r="M184" s="20">
        <v>3.0776097000000004</v>
      </c>
      <c r="N184" s="37">
        <v>61.346249999999991</v>
      </c>
      <c r="O184" s="37">
        <f t="shared" si="50"/>
        <v>922.0341374999997</v>
      </c>
      <c r="P184" s="9">
        <f t="shared" si="66"/>
        <v>4.9310267538765622</v>
      </c>
      <c r="Q184" s="9">
        <f t="shared" si="56"/>
        <v>0.34490399474295502</v>
      </c>
      <c r="R184" s="26">
        <v>6.875</v>
      </c>
      <c r="S184" s="26">
        <f t="shared" si="48"/>
        <v>103.33124999999998</v>
      </c>
      <c r="T184" s="20">
        <f t="shared" si="55"/>
        <v>39.068973246123434</v>
      </c>
      <c r="U184" s="20">
        <f t="shared" si="57"/>
        <v>2.7327057052570449</v>
      </c>
      <c r="V184" s="37">
        <f t="shared" si="58"/>
        <v>54.471249999999991</v>
      </c>
      <c r="W184" s="37">
        <f t="shared" si="59"/>
        <v>818.70288749999975</v>
      </c>
      <c r="X184" s="130" t="str">
        <f t="shared" si="69"/>
        <v/>
      </c>
      <c r="Y184" s="130" t="str">
        <f t="shared" si="53"/>
        <v/>
      </c>
      <c r="Z184" s="132"/>
      <c r="AA184" s="131" t="str">
        <f t="shared" si="67"/>
        <v/>
      </c>
      <c r="AC184" s="86">
        <f t="shared" si="68"/>
        <v>307.76097000000004</v>
      </c>
      <c r="AE184" s="86" t="str">
        <f t="shared" si="54"/>
        <v/>
      </c>
      <c r="AF184" s="86">
        <f t="shared" si="60"/>
        <v>19174.552424999998</v>
      </c>
      <c r="AG184" s="86">
        <f t="shared" si="51"/>
        <v>818.70288749999975</v>
      </c>
      <c r="AH184" s="86">
        <f t="shared" si="46"/>
        <v>957.78179904743467</v>
      </c>
    </row>
    <row r="185" spans="1:34">
      <c r="A185">
        <v>1553</v>
      </c>
      <c r="B185" s="21">
        <f t="shared" si="65"/>
        <v>1.6376420454545448</v>
      </c>
      <c r="C185" s="21">
        <f t="shared" si="47"/>
        <v>1.6376420454545448</v>
      </c>
      <c r="D185" s="21">
        <f t="shared" si="52"/>
        <v>4.0889938712972397E-2</v>
      </c>
      <c r="E185" s="1"/>
      <c r="F185">
        <v>15.029999999999998</v>
      </c>
      <c r="G185">
        <f t="shared" si="49"/>
        <v>6.6533599467731214E-2</v>
      </c>
      <c r="I185" s="1"/>
      <c r="J185" s="15">
        <v>22</v>
      </c>
      <c r="K185" s="20">
        <v>48</v>
      </c>
      <c r="L185" s="37">
        <v>4476.5232000000005</v>
      </c>
      <c r="M185" s="20">
        <v>3.3573924000000002</v>
      </c>
      <c r="N185" s="37">
        <v>78.606818181818156</v>
      </c>
      <c r="O185" s="37">
        <f t="shared" si="50"/>
        <v>1181.4604772727266</v>
      </c>
      <c r="P185" s="9">
        <f t="shared" si="66"/>
        <v>4.1981091161419046</v>
      </c>
      <c r="Q185" s="9">
        <f t="shared" si="56"/>
        <v>0.29363957585219896</v>
      </c>
      <c r="R185" s="40">
        <f>R184</f>
        <v>6.875</v>
      </c>
      <c r="S185" s="26">
        <f t="shared" si="48"/>
        <v>103.33124999999998</v>
      </c>
      <c r="T185" s="20">
        <f t="shared" si="55"/>
        <v>43.801890883858093</v>
      </c>
      <c r="U185" s="20">
        <f t="shared" si="57"/>
        <v>3.0637528241478011</v>
      </c>
      <c r="V185" s="37">
        <f t="shared" si="58"/>
        <v>71.731818181818156</v>
      </c>
      <c r="W185" s="37">
        <f t="shared" si="59"/>
        <v>1078.1292272727267</v>
      </c>
      <c r="X185" s="130">
        <f t="shared" si="69"/>
        <v>749.04036776823693</v>
      </c>
      <c r="Y185" s="130">
        <f t="shared" si="53"/>
        <v>52.39213412579759</v>
      </c>
      <c r="Z185" s="132">
        <v>1226.6600000000001</v>
      </c>
      <c r="AA185" s="131">
        <f t="shared" si="67"/>
        <v>18436.699799999999</v>
      </c>
      <c r="AC185" s="86">
        <f t="shared" si="68"/>
        <v>335.73924</v>
      </c>
      <c r="AE185" s="86">
        <f t="shared" si="54"/>
        <v>18436.699799999999</v>
      </c>
      <c r="AF185" s="86">
        <f t="shared" si="60"/>
        <v>19207.773674999997</v>
      </c>
      <c r="AG185" s="86">
        <f t="shared" si="51"/>
        <v>1078.1292272727267</v>
      </c>
      <c r="AH185" s="86">
        <f t="shared" si="46"/>
        <v>1048.1983236277918</v>
      </c>
    </row>
    <row r="186" spans="1:34">
      <c r="A186">
        <v>1554</v>
      </c>
      <c r="B186" s="21">
        <f t="shared" si="65"/>
        <v>2.4592968749999997</v>
      </c>
      <c r="C186" s="21">
        <f t="shared" si="47"/>
        <v>2.4592968749999997</v>
      </c>
      <c r="D186" s="21">
        <f t="shared" si="52"/>
        <v>6.1405664794007477E-2</v>
      </c>
      <c r="E186" s="1"/>
      <c r="F186">
        <v>15.029999999999998</v>
      </c>
      <c r="G186">
        <f t="shared" si="49"/>
        <v>6.6533599467731214E-2</v>
      </c>
      <c r="I186" s="1"/>
      <c r="J186" s="15">
        <v>24</v>
      </c>
      <c r="K186" s="20">
        <v>68</v>
      </c>
      <c r="L186" s="37">
        <v>6341.7412000000004</v>
      </c>
      <c r="M186" s="20">
        <v>4.7563059000000001</v>
      </c>
      <c r="N186" s="37">
        <v>167.23218749999998</v>
      </c>
      <c r="O186" s="37">
        <f t="shared" si="50"/>
        <v>2513.4997781249995</v>
      </c>
      <c r="P186" s="9">
        <f t="shared" si="66"/>
        <v>6.5059245846437319</v>
      </c>
      <c r="Q186" s="9">
        <f t="shared" si="56"/>
        <v>0.45506128657200057</v>
      </c>
      <c r="R186" s="26">
        <v>16</v>
      </c>
      <c r="S186" s="26">
        <f t="shared" si="48"/>
        <v>240.47999999999996</v>
      </c>
      <c r="T186" s="20">
        <f t="shared" si="55"/>
        <v>61.494075415356271</v>
      </c>
      <c r="U186" s="20">
        <f t="shared" si="57"/>
        <v>4.3012446134279996</v>
      </c>
      <c r="V186" s="37">
        <f t="shared" si="58"/>
        <v>151.23218749999998</v>
      </c>
      <c r="W186" s="37">
        <f t="shared" si="59"/>
        <v>2273.0197781249994</v>
      </c>
      <c r="X186" s="130">
        <f t="shared" si="69"/>
        <v>556.78515835954136</v>
      </c>
      <c r="Y186" s="130">
        <f t="shared" si="53"/>
        <v>38.944713731440011</v>
      </c>
      <c r="Z186" s="132">
        <v>1369.3</v>
      </c>
      <c r="AA186" s="131">
        <f t="shared" si="67"/>
        <v>20580.578999999994</v>
      </c>
      <c r="AC186" s="86">
        <f t="shared" si="68"/>
        <v>475.63058999999998</v>
      </c>
      <c r="AE186" s="86">
        <f t="shared" si="54"/>
        <v>20580.578999999994</v>
      </c>
      <c r="AF186" s="86">
        <f t="shared" si="60"/>
        <v>19230.434047058821</v>
      </c>
      <c r="AG186" s="86">
        <f t="shared" si="51"/>
        <v>2273.0197781249994</v>
      </c>
      <c r="AH186" s="86">
        <f t="shared" si="46"/>
        <v>1133.267024784042</v>
      </c>
    </row>
    <row r="187" spans="1:34">
      <c r="A187">
        <v>1555</v>
      </c>
      <c r="B187" s="21">
        <f t="shared" si="65"/>
        <v>2.2299747684153091</v>
      </c>
      <c r="C187" s="21">
        <f t="shared" si="47"/>
        <v>2.2299747684153091</v>
      </c>
      <c r="D187" s="21">
        <f t="shared" si="52"/>
        <v>5.5679769498509578E-2</v>
      </c>
      <c r="E187" s="1"/>
      <c r="F187">
        <v>15.029999999999998</v>
      </c>
      <c r="G187">
        <f t="shared" si="49"/>
        <v>6.6533599467731214E-2</v>
      </c>
      <c r="I187" s="1"/>
      <c r="J187" s="15">
        <v>24</v>
      </c>
      <c r="K187" s="20">
        <v>34.880641297692812</v>
      </c>
      <c r="L187" s="37">
        <v>3253</v>
      </c>
      <c r="M187" s="20">
        <v>2.4397500000000001</v>
      </c>
      <c r="N187" s="37">
        <v>77.78295</v>
      </c>
      <c r="O187" s="37">
        <f t="shared" si="50"/>
        <v>1169.0777384999999</v>
      </c>
      <c r="P187" s="9">
        <f t="shared" si="66"/>
        <v>6.7265335072196697</v>
      </c>
      <c r="Q187" s="9">
        <f t="shared" si="56"/>
        <v>0.47049192657259725</v>
      </c>
      <c r="R187" s="26">
        <v>15</v>
      </c>
      <c r="S187" s="26">
        <f t="shared" si="48"/>
        <v>225.44999999999996</v>
      </c>
      <c r="T187" s="20">
        <f t="shared" si="55"/>
        <v>28.154107790473141</v>
      </c>
      <c r="U187" s="20">
        <f t="shared" si="57"/>
        <v>1.9692580734274028</v>
      </c>
      <c r="V187" s="37">
        <f t="shared" si="58"/>
        <v>62.78295</v>
      </c>
      <c r="W187" s="37">
        <f t="shared" si="59"/>
        <v>943.62773849999985</v>
      </c>
      <c r="X187" s="130">
        <f t="shared" si="69"/>
        <v>538.12268057757365</v>
      </c>
      <c r="Y187" s="130">
        <f t="shared" si="53"/>
        <v>37.639354125807785</v>
      </c>
      <c r="Z187" s="132">
        <v>1200</v>
      </c>
      <c r="AA187" s="131">
        <f t="shared" si="67"/>
        <v>18035.999999999996</v>
      </c>
      <c r="AC187" s="86">
        <f t="shared" si="68"/>
        <v>243.97500000000002</v>
      </c>
      <c r="AE187" s="86">
        <f t="shared" si="54"/>
        <v>18035.999999999996</v>
      </c>
      <c r="AF187" s="86">
        <f t="shared" si="60"/>
        <v>19486.669341176468</v>
      </c>
      <c r="AG187" s="86">
        <f t="shared" si="51"/>
        <v>943.62773849999985</v>
      </c>
      <c r="AH187" s="86">
        <f t="shared" si="46"/>
        <v>1214.0642314804704</v>
      </c>
    </row>
    <row r="188" spans="1:34">
      <c r="A188">
        <v>1556</v>
      </c>
      <c r="B188" s="21">
        <f t="shared" si="65"/>
        <v>2.4565625</v>
      </c>
      <c r="C188" s="21">
        <f t="shared" si="47"/>
        <v>2.4565625</v>
      </c>
      <c r="D188" s="21">
        <f t="shared" si="52"/>
        <v>6.1337390761548052E-2</v>
      </c>
      <c r="E188" s="1"/>
      <c r="F188">
        <v>15.029999999999998</v>
      </c>
      <c r="G188">
        <f t="shared" si="49"/>
        <v>6.6533599467731214E-2</v>
      </c>
      <c r="I188" s="1"/>
      <c r="J188" s="15">
        <v>18</v>
      </c>
      <c r="K188" s="20">
        <v>52</v>
      </c>
      <c r="L188" s="37">
        <v>4849.5668000000005</v>
      </c>
      <c r="M188" s="20">
        <v>3.6371750999999999</v>
      </c>
      <c r="N188" s="37">
        <v>127.74124999999999</v>
      </c>
      <c r="O188" s="37">
        <f t="shared" si="50"/>
        <v>1919.9509874999997</v>
      </c>
      <c r="P188" s="9">
        <f t="shared" si="66"/>
        <v>6.1060933723444855</v>
      </c>
      <c r="Q188" s="9">
        <f t="shared" si="56"/>
        <v>0.42709482254166137</v>
      </c>
      <c r="R188" s="26">
        <v>15</v>
      </c>
      <c r="S188" s="26">
        <f t="shared" si="48"/>
        <v>225.44999999999996</v>
      </c>
      <c r="T188" s="20">
        <f t="shared" si="55"/>
        <v>45.893906627655511</v>
      </c>
      <c r="U188" s="20">
        <f t="shared" si="57"/>
        <v>3.210080277458339</v>
      </c>
      <c r="V188" s="37">
        <f t="shared" si="58"/>
        <v>112.74124999999999</v>
      </c>
      <c r="W188" s="37">
        <f t="shared" si="59"/>
        <v>1694.5009874999996</v>
      </c>
      <c r="X188" s="130">
        <f t="shared" si="69"/>
        <v>569.90204808548526</v>
      </c>
      <c r="Y188" s="130">
        <f t="shared" si="53"/>
        <v>39.862183437221731</v>
      </c>
      <c r="Z188" s="132">
        <v>1400</v>
      </c>
      <c r="AA188" s="131">
        <f t="shared" si="67"/>
        <v>21041.999999999996</v>
      </c>
      <c r="AC188" s="86">
        <f t="shared" si="68"/>
        <v>363.71751</v>
      </c>
      <c r="AE188" s="86">
        <f t="shared" si="54"/>
        <v>21041.999999999996</v>
      </c>
      <c r="AF188" s="86">
        <f t="shared" si="60"/>
        <v>19907.551694117643</v>
      </c>
      <c r="AG188" s="86">
        <f t="shared" si="51"/>
        <v>1694.5009874999996</v>
      </c>
      <c r="AH188" s="86">
        <f t="shared" si="46"/>
        <v>1220.0700549626133</v>
      </c>
    </row>
    <row r="189" spans="1:34">
      <c r="A189">
        <v>1557</v>
      </c>
      <c r="B189" s="21">
        <f t="shared" si="65"/>
        <v>2.5623281249999996</v>
      </c>
      <c r="C189" s="21">
        <f t="shared" si="47"/>
        <v>2.5623281249999996</v>
      </c>
      <c r="D189" s="21">
        <f t="shared" si="52"/>
        <v>6.3978230337078626E-2</v>
      </c>
      <c r="E189" s="1"/>
      <c r="F189">
        <v>15.029999999999998</v>
      </c>
      <c r="G189">
        <f t="shared" si="49"/>
        <v>6.6533599467731214E-2</v>
      </c>
      <c r="I189" s="1"/>
      <c r="J189" s="15">
        <v>16</v>
      </c>
      <c r="K189" s="20">
        <v>36</v>
      </c>
      <c r="L189" s="37">
        <v>3357.3924000000002</v>
      </c>
      <c r="M189" s="20">
        <v>2.5180443000000006</v>
      </c>
      <c r="N189" s="37">
        <v>92.24381249999999</v>
      </c>
      <c r="O189" s="37">
        <f t="shared" si="50"/>
        <v>1386.4245018749996</v>
      </c>
      <c r="P189" s="9">
        <f t="shared" si="66"/>
        <v>7.805401581813415</v>
      </c>
      <c r="Q189" s="9">
        <f t="shared" si="56"/>
        <v>0.54595408228600717</v>
      </c>
      <c r="R189" s="26">
        <v>20</v>
      </c>
      <c r="S189" s="26">
        <f t="shared" si="48"/>
        <v>300.59999999999997</v>
      </c>
      <c r="T189" s="20">
        <f t="shared" si="55"/>
        <v>28.194598418186587</v>
      </c>
      <c r="U189" s="20">
        <f t="shared" si="57"/>
        <v>1.9720902177139934</v>
      </c>
      <c r="V189" s="37">
        <f t="shared" si="58"/>
        <v>72.24381249999999</v>
      </c>
      <c r="W189" s="37">
        <f t="shared" si="59"/>
        <v>1085.8245018749997</v>
      </c>
      <c r="X189" s="130">
        <f t="shared" si="69"/>
        <v>585.40511863600614</v>
      </c>
      <c r="Y189" s="130">
        <f t="shared" si="53"/>
        <v>40.946556171450531</v>
      </c>
      <c r="Z189" s="132">
        <v>1500</v>
      </c>
      <c r="AA189" s="131">
        <f t="shared" si="67"/>
        <v>22544.999999999996</v>
      </c>
      <c r="AC189" s="86">
        <f t="shared" si="68"/>
        <v>251.80443000000005</v>
      </c>
      <c r="AE189" s="86">
        <f t="shared" si="54"/>
        <v>22544.999999999996</v>
      </c>
      <c r="AF189" s="86">
        <f t="shared" si="60"/>
        <v>20898.610517647056</v>
      </c>
      <c r="AG189" s="86">
        <f t="shared" si="51"/>
        <v>1085.8245018749997</v>
      </c>
      <c r="AH189" s="86">
        <f t="shared" si="46"/>
        <v>1231.1276015271014</v>
      </c>
    </row>
    <row r="190" spans="1:34">
      <c r="A190">
        <v>1558</v>
      </c>
      <c r="B190" s="21">
        <f t="shared" si="65"/>
        <v>1.3702499999999997</v>
      </c>
      <c r="C190" s="21">
        <f t="shared" si="47"/>
        <v>1.3702499999999997</v>
      </c>
      <c r="D190" s="21">
        <f t="shared" si="52"/>
        <v>3.4213483146067397E-2</v>
      </c>
      <c r="E190" s="1"/>
      <c r="F190">
        <v>15.029999999999998</v>
      </c>
      <c r="G190">
        <f t="shared" si="49"/>
        <v>6.6533599467731214E-2</v>
      </c>
      <c r="I190" s="1"/>
      <c r="J190" s="15">
        <v>15</v>
      </c>
      <c r="K190" s="20">
        <v>44</v>
      </c>
      <c r="L190" s="37">
        <v>4103.4796000000006</v>
      </c>
      <c r="M190" s="20">
        <v>3.0776097000000004</v>
      </c>
      <c r="N190" s="37">
        <v>60.29099999999999</v>
      </c>
      <c r="O190" s="37">
        <f t="shared" si="50"/>
        <v>906.17372999999975</v>
      </c>
      <c r="P190" s="9">
        <f t="shared" si="66"/>
        <v>14.595876664842185</v>
      </c>
      <c r="Q190" s="9">
        <f t="shared" si="56"/>
        <v>1.0209184455391356</v>
      </c>
      <c r="R190" s="40">
        <v>20</v>
      </c>
      <c r="S190" s="26">
        <f t="shared" si="48"/>
        <v>300.59999999999997</v>
      </c>
      <c r="T190" s="20">
        <f t="shared" si="55"/>
        <v>29.404123335157813</v>
      </c>
      <c r="U190" s="20">
        <f t="shared" si="57"/>
        <v>2.0566912544608646</v>
      </c>
      <c r="V190" s="37">
        <f t="shared" si="58"/>
        <v>40.29099999999999</v>
      </c>
      <c r="W190" s="37">
        <f t="shared" si="59"/>
        <v>605.57372999999973</v>
      </c>
      <c r="X190" s="130" t="str">
        <f t="shared" si="69"/>
        <v/>
      </c>
      <c r="Y190" s="130" t="str">
        <f t="shared" si="53"/>
        <v/>
      </c>
      <c r="Z190" s="132"/>
      <c r="AA190" s="131" t="str">
        <f t="shared" si="67"/>
        <v/>
      </c>
      <c r="AC190" s="86">
        <f t="shared" si="68"/>
        <v>307.76097000000004</v>
      </c>
      <c r="AE190" s="86" t="str">
        <f t="shared" si="54"/>
        <v/>
      </c>
      <c r="AF190" s="86">
        <f t="shared" si="60"/>
        <v>21137.076599999997</v>
      </c>
      <c r="AG190" s="86">
        <f t="shared" si="51"/>
        <v>605.57372999999973</v>
      </c>
      <c r="AH190" s="86">
        <f t="shared" ref="AH190:AH253" si="70">AVERAGE(W180:W200)</f>
        <v>1250.3860214519136</v>
      </c>
    </row>
    <row r="191" spans="1:34">
      <c r="A191">
        <v>1559</v>
      </c>
      <c r="B191" s="21">
        <f t="shared" si="65"/>
        <v>1.6124999999999998</v>
      </c>
      <c r="C191" s="21">
        <f t="shared" si="47"/>
        <v>1.6124999999999998</v>
      </c>
      <c r="D191" s="21">
        <f t="shared" si="52"/>
        <v>4.0262172284644175E-2</v>
      </c>
      <c r="E191" s="1"/>
      <c r="F191">
        <v>15.029999999999998</v>
      </c>
      <c r="G191">
        <f t="shared" si="49"/>
        <v>6.6533599467731214E-2</v>
      </c>
      <c r="I191" s="1"/>
      <c r="J191" s="15">
        <v>21</v>
      </c>
      <c r="K191" s="20">
        <v>52</v>
      </c>
      <c r="L191" s="37">
        <v>4849.5668000000005</v>
      </c>
      <c r="M191" s="20">
        <v>3.6371750999999999</v>
      </c>
      <c r="N191" s="37">
        <v>83.85</v>
      </c>
      <c r="O191" s="37">
        <f t="shared" si="50"/>
        <v>1260.2654999999997</v>
      </c>
      <c r="P191" s="9">
        <f t="shared" si="66"/>
        <v>9.9224806201550404</v>
      </c>
      <c r="Q191" s="9">
        <f t="shared" si="56"/>
        <v>0.69403460465116307</v>
      </c>
      <c r="R191" s="26">
        <v>16</v>
      </c>
      <c r="S191" s="26">
        <f t="shared" si="48"/>
        <v>240.47999999999996</v>
      </c>
      <c r="T191" s="20">
        <f t="shared" si="55"/>
        <v>42.077519379844958</v>
      </c>
      <c r="U191" s="20">
        <f t="shared" si="57"/>
        <v>2.9431404953488371</v>
      </c>
      <c r="V191" s="37">
        <f t="shared" si="58"/>
        <v>67.849999999999994</v>
      </c>
      <c r="W191" s="37">
        <f t="shared" si="59"/>
        <v>1019.7854999999997</v>
      </c>
      <c r="X191" s="130">
        <f t="shared" si="69"/>
        <v>775.19379844961247</v>
      </c>
      <c r="Y191" s="130">
        <f t="shared" si="53"/>
        <v>54.221453488372099</v>
      </c>
      <c r="Z191" s="132">
        <v>1250</v>
      </c>
      <c r="AA191" s="131">
        <f t="shared" si="67"/>
        <v>18787.499999999996</v>
      </c>
      <c r="AC191" s="86">
        <f t="shared" si="68"/>
        <v>363.71751</v>
      </c>
      <c r="AE191" s="86">
        <f t="shared" si="54"/>
        <v>18787.499999999996</v>
      </c>
      <c r="AF191" s="86">
        <f t="shared" si="60"/>
        <v>21404.1266</v>
      </c>
      <c r="AG191" s="86">
        <f t="shared" si="51"/>
        <v>1019.7854999999997</v>
      </c>
      <c r="AH191" s="86">
        <f t="shared" si="70"/>
        <v>1239.2757814356014</v>
      </c>
    </row>
    <row r="192" spans="1:34">
      <c r="A192">
        <v>1560</v>
      </c>
      <c r="B192" s="21">
        <f t="shared" ref="B192:B228" si="71">IF(N192="","",N192/K192)</f>
        <v>1.6162499999999997</v>
      </c>
      <c r="C192" s="21">
        <f t="shared" si="47"/>
        <v>1.6162499999999997</v>
      </c>
      <c r="D192" s="21">
        <f t="shared" si="52"/>
        <v>4.0355805243445675E-2</v>
      </c>
      <c r="E192" s="4"/>
      <c r="F192">
        <v>15.029999999999998</v>
      </c>
      <c r="G192">
        <f t="shared" si="49"/>
        <v>6.6533599467731214E-2</v>
      </c>
      <c r="I192" s="4"/>
      <c r="J192" s="15">
        <v>21</v>
      </c>
      <c r="K192" s="20">
        <v>57.768229166666664</v>
      </c>
      <c r="L192" s="37">
        <v>5387.5170434895836</v>
      </c>
      <c r="M192" s="20">
        <v>4.0406377826171873</v>
      </c>
      <c r="N192" s="37">
        <v>93.367900390624982</v>
      </c>
      <c r="O192" s="37">
        <f t="shared" si="50"/>
        <v>1403.3195428710933</v>
      </c>
      <c r="P192" s="9">
        <f t="shared" ref="P192:P223" si="72">IF(R192="","",R192/B192)</f>
        <v>9.2807424593967536</v>
      </c>
      <c r="Q192" s="9">
        <f t="shared" si="56"/>
        <v>0.64914779582366611</v>
      </c>
      <c r="R192" s="26">
        <v>15</v>
      </c>
      <c r="S192" s="26">
        <f t="shared" si="48"/>
        <v>225.44999999999996</v>
      </c>
      <c r="T192" s="20">
        <f t="shared" si="55"/>
        <v>48.487486707269909</v>
      </c>
      <c r="U192" s="20">
        <f t="shared" si="57"/>
        <v>3.3914899867935215</v>
      </c>
      <c r="V192" s="37">
        <f t="shared" si="58"/>
        <v>78.367900390624982</v>
      </c>
      <c r="W192" s="37">
        <f t="shared" si="59"/>
        <v>1177.8695428710932</v>
      </c>
      <c r="X192" s="130">
        <f t="shared" si="69"/>
        <v>804.33101314771864</v>
      </c>
      <c r="Y192" s="130">
        <f t="shared" si="53"/>
        <v>56.259475638051065</v>
      </c>
      <c r="Z192" s="132">
        <v>1300</v>
      </c>
      <c r="AA192" s="131">
        <f t="shared" si="67"/>
        <v>19538.999999999996</v>
      </c>
      <c r="AC192" s="86">
        <f t="shared" si="68"/>
        <v>404.06377826171871</v>
      </c>
      <c r="AE192" s="86">
        <f t="shared" si="54"/>
        <v>19538.999999999996</v>
      </c>
      <c r="AF192" s="86">
        <f t="shared" si="60"/>
        <v>21718.1266</v>
      </c>
      <c r="AG192" s="86">
        <f t="shared" si="51"/>
        <v>1177.8695428710932</v>
      </c>
      <c r="AH192" s="86">
        <f t="shared" si="70"/>
        <v>1251.5218230322403</v>
      </c>
    </row>
    <row r="193" spans="1:34">
      <c r="A193">
        <v>1561</v>
      </c>
      <c r="B193" s="21">
        <f t="shared" si="71"/>
        <v>1.6514338235294121</v>
      </c>
      <c r="C193" s="21">
        <f t="shared" si="47"/>
        <v>1.6514338235294121</v>
      </c>
      <c r="D193" s="21">
        <f t="shared" si="52"/>
        <v>4.1234302709847979E-2</v>
      </c>
      <c r="E193" s="1"/>
      <c r="F193">
        <v>13.994999999999999</v>
      </c>
      <c r="G193">
        <f t="shared" si="49"/>
        <v>7.1454090746695259E-2</v>
      </c>
      <c r="I193" s="1"/>
      <c r="J193" s="15">
        <v>17</v>
      </c>
      <c r="K193" s="20">
        <v>52</v>
      </c>
      <c r="L193" s="37">
        <v>4849.5668000000005</v>
      </c>
      <c r="M193" s="20">
        <v>3.6371750999999999</v>
      </c>
      <c r="N193" s="37">
        <v>85.874558823529426</v>
      </c>
      <c r="O193" s="37">
        <f t="shared" si="50"/>
        <v>1201.8144507352943</v>
      </c>
      <c r="P193" s="9">
        <f t="shared" si="72"/>
        <v>12.110688127518419</v>
      </c>
      <c r="Q193" s="9">
        <f t="shared" si="56"/>
        <v>0.84709025579376196</v>
      </c>
      <c r="R193" s="41">
        <v>20</v>
      </c>
      <c r="S193" s="26">
        <f t="shared" si="48"/>
        <v>279.89999999999998</v>
      </c>
      <c r="T193" s="20">
        <f t="shared" si="55"/>
        <v>39.889311872481585</v>
      </c>
      <c r="U193" s="20">
        <f t="shared" si="57"/>
        <v>2.7900848442062385</v>
      </c>
      <c r="V193" s="37">
        <f t="shared" si="58"/>
        <v>65.874558823529426</v>
      </c>
      <c r="W193" s="37">
        <f t="shared" si="59"/>
        <v>921.91445073529428</v>
      </c>
      <c r="X193" s="130">
        <f t="shared" si="69"/>
        <v>726.64128765110513</v>
      </c>
      <c r="Y193" s="130">
        <f t="shared" si="53"/>
        <v>50.825415347625714</v>
      </c>
      <c r="Z193" s="132">
        <v>1200</v>
      </c>
      <c r="AA193" s="131">
        <f t="shared" si="67"/>
        <v>16794</v>
      </c>
      <c r="AC193" s="86">
        <f t="shared" si="68"/>
        <v>363.71751</v>
      </c>
      <c r="AE193" s="86">
        <f t="shared" si="54"/>
        <v>16794</v>
      </c>
      <c r="AF193" s="86">
        <f t="shared" si="60"/>
        <v>22085.054147368421</v>
      </c>
      <c r="AG193" s="86">
        <f t="shared" si="51"/>
        <v>921.91445073529428</v>
      </c>
      <c r="AH193" s="86">
        <f t="shared" si="70"/>
        <v>1306.2651625280384</v>
      </c>
    </row>
    <row r="194" spans="1:34">
      <c r="A194">
        <v>1562</v>
      </c>
      <c r="B194" s="21">
        <f t="shared" si="71"/>
        <v>3.0431250000000003</v>
      </c>
      <c r="C194" s="21">
        <f t="shared" si="47"/>
        <v>3.0431250000000003</v>
      </c>
      <c r="D194" s="21">
        <f t="shared" si="52"/>
        <v>7.5983146067415713E-2</v>
      </c>
      <c r="E194" s="1"/>
      <c r="F194">
        <v>13.994999999999999</v>
      </c>
      <c r="G194">
        <f t="shared" si="49"/>
        <v>7.1454090746695259E-2</v>
      </c>
      <c r="I194" s="1"/>
      <c r="J194" s="15">
        <v>14</v>
      </c>
      <c r="K194" s="20">
        <v>40</v>
      </c>
      <c r="L194" s="37">
        <v>3730.4360000000001</v>
      </c>
      <c r="M194" s="20">
        <v>2.7978270000000003</v>
      </c>
      <c r="N194" s="37">
        <v>121.72500000000001</v>
      </c>
      <c r="O194" s="37">
        <f t="shared" si="50"/>
        <v>1703.541375</v>
      </c>
      <c r="P194" s="9">
        <f t="shared" si="72"/>
        <v>8.215239268843705</v>
      </c>
      <c r="Q194" s="9">
        <f t="shared" si="56"/>
        <v>0.5746204559457796</v>
      </c>
      <c r="R194" s="40">
        <v>25</v>
      </c>
      <c r="S194" s="26">
        <f t="shared" si="48"/>
        <v>349.875</v>
      </c>
      <c r="T194" s="20">
        <f t="shared" si="55"/>
        <v>31.784760731156297</v>
      </c>
      <c r="U194" s="20">
        <f t="shared" si="57"/>
        <v>2.2232065440542206</v>
      </c>
      <c r="V194" s="37">
        <f t="shared" si="58"/>
        <v>96.725000000000009</v>
      </c>
      <c r="W194" s="37">
        <f t="shared" si="59"/>
        <v>1353.666375</v>
      </c>
      <c r="X194" s="130">
        <f t="shared" si="69"/>
        <v>492.91435613062225</v>
      </c>
      <c r="Y194" s="130">
        <f t="shared" si="53"/>
        <v>34.477227356746766</v>
      </c>
      <c r="Z194" s="132">
        <v>1500</v>
      </c>
      <c r="AA194" s="131">
        <f t="shared" si="67"/>
        <v>20992.5</v>
      </c>
      <c r="AC194" s="86">
        <f t="shared" si="68"/>
        <v>279.78270000000003</v>
      </c>
      <c r="AE194" s="86">
        <f t="shared" si="54"/>
        <v>20992.5</v>
      </c>
      <c r="AF194" s="86">
        <f t="shared" si="60"/>
        <v>22598.054147368421</v>
      </c>
      <c r="AG194" s="86">
        <f t="shared" si="51"/>
        <v>1353.666375</v>
      </c>
      <c r="AH194" s="86">
        <f t="shared" si="70"/>
        <v>1470.5523491351812</v>
      </c>
    </row>
    <row r="195" spans="1:34">
      <c r="A195">
        <v>1563</v>
      </c>
      <c r="B195" s="21">
        <f t="shared" si="71"/>
        <v>3.7232999999999987</v>
      </c>
      <c r="C195" s="21">
        <f t="shared" si="47"/>
        <v>3.7232999999999987</v>
      </c>
      <c r="D195" s="21">
        <f t="shared" si="52"/>
        <v>9.2966292134831388E-2</v>
      </c>
      <c r="E195" s="1"/>
      <c r="F195">
        <v>13.994999999999999</v>
      </c>
      <c r="G195">
        <f t="shared" si="49"/>
        <v>7.1454090746695259E-2</v>
      </c>
      <c r="I195" s="1"/>
      <c r="J195" s="15">
        <v>15</v>
      </c>
      <c r="K195" s="20">
        <v>44</v>
      </c>
      <c r="L195" s="37">
        <v>4103.4796000000006</v>
      </c>
      <c r="M195" s="20">
        <v>3.0776097000000004</v>
      </c>
      <c r="N195" s="37">
        <v>163.82519999999994</v>
      </c>
      <c r="O195" s="37">
        <f t="shared" si="50"/>
        <v>2292.7336739999992</v>
      </c>
      <c r="P195" s="9">
        <f t="shared" si="72"/>
        <v>8.0573684634598361</v>
      </c>
      <c r="Q195" s="9">
        <f t="shared" si="56"/>
        <v>0.56357807590041109</v>
      </c>
      <c r="R195" s="26">
        <v>30</v>
      </c>
      <c r="S195" s="26">
        <f t="shared" si="48"/>
        <v>419.84999999999997</v>
      </c>
      <c r="T195" s="20">
        <f t="shared" si="55"/>
        <v>35.942631536540162</v>
      </c>
      <c r="U195" s="20">
        <f t="shared" si="57"/>
        <v>2.514031624099589</v>
      </c>
      <c r="V195" s="37">
        <f t="shared" si="58"/>
        <v>133.82519999999994</v>
      </c>
      <c r="W195" s="37">
        <f t="shared" si="59"/>
        <v>1872.883673999999</v>
      </c>
      <c r="X195" s="130">
        <f t="shared" si="69"/>
        <v>322.29473853839346</v>
      </c>
      <c r="Y195" s="130">
        <f t="shared" si="53"/>
        <v>22.543123036016446</v>
      </c>
      <c r="Z195" s="132">
        <v>1200</v>
      </c>
      <c r="AA195" s="131">
        <f t="shared" si="67"/>
        <v>16794</v>
      </c>
      <c r="AC195" s="86">
        <f t="shared" si="68"/>
        <v>307.76097000000004</v>
      </c>
      <c r="AE195" s="86">
        <f t="shared" si="54"/>
        <v>16794</v>
      </c>
      <c r="AF195" s="86">
        <f t="shared" si="60"/>
        <v>22245.75144</v>
      </c>
      <c r="AG195" s="86">
        <f t="shared" si="51"/>
        <v>1872.883673999999</v>
      </c>
      <c r="AH195" s="86">
        <f t="shared" si="70"/>
        <v>1598.0140916351811</v>
      </c>
    </row>
    <row r="196" spans="1:34">
      <c r="A196">
        <v>1564</v>
      </c>
      <c r="B196" s="21">
        <f t="shared" si="71"/>
        <v>3.5028000000000001</v>
      </c>
      <c r="C196" s="21">
        <f t="shared" ref="C196:C259" si="73">IF(B196="",C195,B196)</f>
        <v>3.5028000000000001</v>
      </c>
      <c r="D196" s="21">
        <f t="shared" si="52"/>
        <v>8.7460674157303339E-2</v>
      </c>
      <c r="E196" s="1"/>
      <c r="F196">
        <v>13.994999999999999</v>
      </c>
      <c r="G196">
        <f t="shared" si="49"/>
        <v>7.1454090746695259E-2</v>
      </c>
      <c r="I196" s="1"/>
      <c r="J196" s="15">
        <v>15</v>
      </c>
      <c r="K196" s="20">
        <v>49.828125</v>
      </c>
      <c r="L196" s="37">
        <v>4647.0157828125002</v>
      </c>
      <c r="M196" s="20">
        <v>3.4852618371093755</v>
      </c>
      <c r="N196" s="37">
        <v>174.53795625000001</v>
      </c>
      <c r="O196" s="37">
        <f t="shared" si="50"/>
        <v>2442.6586977187499</v>
      </c>
      <c r="P196" s="9">
        <f t="shared" si="72"/>
        <v>5.7097179399337668</v>
      </c>
      <c r="Q196" s="9">
        <f t="shared" si="56"/>
        <v>0.39937007536827679</v>
      </c>
      <c r="R196" s="26">
        <v>20</v>
      </c>
      <c r="S196" s="26">
        <f t="shared" ref="S196:S259" si="74">IF(R196="","",R196*F196)</f>
        <v>279.89999999999998</v>
      </c>
      <c r="T196" s="20">
        <f t="shared" si="55"/>
        <v>44.118407060066232</v>
      </c>
      <c r="U196" s="20">
        <f t="shared" si="57"/>
        <v>3.0858917617410984</v>
      </c>
      <c r="V196" s="37">
        <f t="shared" si="58"/>
        <v>154.53795625000001</v>
      </c>
      <c r="W196" s="37">
        <f t="shared" si="59"/>
        <v>2162.7586977187498</v>
      </c>
      <c r="X196" s="130">
        <f t="shared" si="69"/>
        <v>399.68025579536368</v>
      </c>
      <c r="Y196" s="130">
        <f t="shared" si="53"/>
        <v>27.955905275779376</v>
      </c>
      <c r="Z196" s="132">
        <v>1400</v>
      </c>
      <c r="AA196" s="131">
        <f t="shared" si="67"/>
        <v>19593</v>
      </c>
      <c r="AC196" s="86">
        <f t="shared" si="68"/>
        <v>348.52618371093757</v>
      </c>
      <c r="AE196" s="86">
        <f t="shared" si="54"/>
        <v>19593</v>
      </c>
      <c r="AF196" s="86">
        <f t="shared" si="60"/>
        <v>22619.916449999997</v>
      </c>
      <c r="AG196" s="86">
        <f t="shared" si="51"/>
        <v>2162.7586977187498</v>
      </c>
      <c r="AH196" s="86">
        <f t="shared" si="70"/>
        <v>1655.0063189079087</v>
      </c>
    </row>
    <row r="197" spans="1:34">
      <c r="A197">
        <v>1565</v>
      </c>
      <c r="B197" s="21">
        <f t="shared" si="71"/>
        <v>3.3516000000000004</v>
      </c>
      <c r="C197" s="21">
        <f t="shared" si="73"/>
        <v>3.3516000000000004</v>
      </c>
      <c r="D197" s="21">
        <f t="shared" si="52"/>
        <v>8.3685393258426943E-2</v>
      </c>
      <c r="E197" s="1"/>
      <c r="F197">
        <v>13.994999999999999</v>
      </c>
      <c r="G197">
        <f t="shared" ref="G197:G260" si="75">1/F197</f>
        <v>7.1454090746695259E-2</v>
      </c>
      <c r="I197" s="1"/>
      <c r="J197" s="15">
        <v>15</v>
      </c>
      <c r="K197" s="20">
        <v>50</v>
      </c>
      <c r="L197" s="37">
        <v>4663.0450000000001</v>
      </c>
      <c r="M197" s="20">
        <v>3.4972837500000002</v>
      </c>
      <c r="N197" s="37">
        <v>167.58</v>
      </c>
      <c r="O197" s="37">
        <f t="shared" ref="O197:O260" si="76">IF(N197="","",N197*F197)</f>
        <v>2345.2820999999999</v>
      </c>
      <c r="P197" s="9">
        <f t="shared" si="72"/>
        <v>1.4918248000954766</v>
      </c>
      <c r="Q197" s="9">
        <f t="shared" si="56"/>
        <v>0.10434669262441817</v>
      </c>
      <c r="R197" s="26">
        <v>5</v>
      </c>
      <c r="S197" s="26">
        <f t="shared" si="74"/>
        <v>69.974999999999994</v>
      </c>
      <c r="T197" s="20">
        <f t="shared" si="55"/>
        <v>48.508175199904521</v>
      </c>
      <c r="U197" s="20">
        <f t="shared" si="57"/>
        <v>3.3929370573755815</v>
      </c>
      <c r="V197" s="37">
        <f t="shared" si="58"/>
        <v>162.58000000000001</v>
      </c>
      <c r="W197" s="37">
        <f t="shared" si="59"/>
        <v>2275.3071</v>
      </c>
      <c r="X197" s="130">
        <f t="shared" si="69"/>
        <v>477.38393603055255</v>
      </c>
      <c r="Y197" s="130">
        <f t="shared" si="53"/>
        <v>33.390941639813818</v>
      </c>
      <c r="Z197" s="132">
        <v>1600</v>
      </c>
      <c r="AA197" s="131">
        <f t="shared" si="67"/>
        <v>22392</v>
      </c>
      <c r="AC197" s="86">
        <f t="shared" si="68"/>
        <v>349.72837500000003</v>
      </c>
      <c r="AE197" s="86">
        <f t="shared" si="54"/>
        <v>22392</v>
      </c>
      <c r="AF197" s="86">
        <f t="shared" si="60"/>
        <v>23059.68318</v>
      </c>
      <c r="AG197" s="86">
        <f t="shared" ref="AG197:AG260" si="77">IF(W197="",#N/A,W197)</f>
        <v>2275.3071</v>
      </c>
      <c r="AH197" s="86">
        <f t="shared" si="70"/>
        <v>1692.4237961400515</v>
      </c>
    </row>
    <row r="198" spans="1:34">
      <c r="A198">
        <v>1566</v>
      </c>
      <c r="B198" s="21">
        <f t="shared" si="71"/>
        <v>3.2264999999999993</v>
      </c>
      <c r="C198" s="21">
        <f t="shared" si="73"/>
        <v>3.2264999999999993</v>
      </c>
      <c r="D198" s="21">
        <f t="shared" ref="D198:D261" si="78">C198*D197/C197</f>
        <v>8.0561797752808931E-2</v>
      </c>
      <c r="E198" s="1"/>
      <c r="F198">
        <v>13.994999999999999</v>
      </c>
      <c r="G198">
        <f t="shared" si="75"/>
        <v>7.1454090746695259E-2</v>
      </c>
      <c r="I198" s="1"/>
      <c r="J198" s="15">
        <v>14</v>
      </c>
      <c r="K198" s="20">
        <v>48</v>
      </c>
      <c r="L198" s="37">
        <v>4476.5232000000005</v>
      </c>
      <c r="M198" s="20">
        <v>3.3573924000000002</v>
      </c>
      <c r="N198" s="37">
        <v>154.87199999999996</v>
      </c>
      <c r="O198" s="37">
        <f t="shared" si="76"/>
        <v>2167.4336399999993</v>
      </c>
      <c r="P198" s="9">
        <f t="shared" si="72"/>
        <v>5.578800557880057</v>
      </c>
      <c r="Q198" s="9">
        <f t="shared" si="56"/>
        <v>0.39021297071129718</v>
      </c>
      <c r="R198" s="40">
        <v>18</v>
      </c>
      <c r="S198" s="26">
        <f t="shared" si="74"/>
        <v>251.91</v>
      </c>
      <c r="T198" s="20">
        <f t="shared" si="55"/>
        <v>42.421199442119942</v>
      </c>
      <c r="U198" s="20">
        <f t="shared" si="57"/>
        <v>2.967179429288703</v>
      </c>
      <c r="V198" s="37">
        <f t="shared" si="58"/>
        <v>136.87199999999996</v>
      </c>
      <c r="W198" s="37">
        <f t="shared" si="59"/>
        <v>1915.5236399999992</v>
      </c>
      <c r="X198" s="130">
        <f t="shared" si="69"/>
        <v>557.88005578800573</v>
      </c>
      <c r="Y198" s="130">
        <f t="shared" ref="Y198:Y261" si="79">IF(X198="","",X198*93.2609/100*75/1000)</f>
        <v>39.021297071129723</v>
      </c>
      <c r="Z198" s="132">
        <v>1800</v>
      </c>
      <c r="AA198" s="131">
        <f t="shared" si="67"/>
        <v>25191</v>
      </c>
      <c r="AC198" s="86">
        <f t="shared" si="68"/>
        <v>335.73924</v>
      </c>
      <c r="AE198" s="86">
        <f t="shared" ref="AE198:AE261" si="80">IF(Z198="","",Z198*F198)</f>
        <v>25191</v>
      </c>
      <c r="AF198" s="86">
        <f t="shared" si="60"/>
        <v>23713.083179999998</v>
      </c>
      <c r="AG198" s="86">
        <f t="shared" si="77"/>
        <v>1915.5236399999992</v>
      </c>
      <c r="AH198" s="86">
        <f t="shared" si="70"/>
        <v>1770.6484847829086</v>
      </c>
    </row>
    <row r="199" spans="1:34">
      <c r="A199">
        <v>1567</v>
      </c>
      <c r="B199" s="21">
        <f t="shared" si="71"/>
        <v>2.260730769230769</v>
      </c>
      <c r="C199" s="21">
        <f t="shared" si="73"/>
        <v>2.260730769230769</v>
      </c>
      <c r="D199" s="21">
        <f t="shared" si="78"/>
        <v>5.6447709593776971E-2</v>
      </c>
      <c r="E199" s="1"/>
      <c r="F199">
        <v>13.994999999999999</v>
      </c>
      <c r="G199">
        <f t="shared" si="75"/>
        <v>7.1454090746695259E-2</v>
      </c>
      <c r="I199" s="1"/>
      <c r="J199" s="15">
        <v>13</v>
      </c>
      <c r="K199" s="20">
        <v>48</v>
      </c>
      <c r="L199" s="37">
        <v>4476.5232000000005</v>
      </c>
      <c r="M199" s="20">
        <v>3.3573924000000002</v>
      </c>
      <c r="N199" s="37">
        <v>108.51507692307692</v>
      </c>
      <c r="O199" s="37">
        <f t="shared" si="76"/>
        <v>1518.6685015384614</v>
      </c>
      <c r="P199" s="9">
        <f t="shared" si="72"/>
        <v>13.270045424386263</v>
      </c>
      <c r="Q199" s="9">
        <f t="shared" si="56"/>
        <v>0.92818228448935869</v>
      </c>
      <c r="R199" s="26">
        <v>30</v>
      </c>
      <c r="S199" s="26">
        <f t="shared" si="74"/>
        <v>419.84999999999997</v>
      </c>
      <c r="T199" s="20">
        <f t="shared" ref="T199:T262" si="81">IF(K199="","",K199-P199)</f>
        <v>34.729954575613739</v>
      </c>
      <c r="U199" s="20">
        <f t="shared" si="57"/>
        <v>2.4292101155106418</v>
      </c>
      <c r="V199" s="37">
        <f t="shared" si="58"/>
        <v>78.515076923076919</v>
      </c>
      <c r="W199" s="37">
        <f t="shared" si="59"/>
        <v>1098.8185015384613</v>
      </c>
      <c r="X199" s="130">
        <f t="shared" si="69"/>
        <v>1150.0706034468094</v>
      </c>
      <c r="Y199" s="130">
        <f t="shared" si="79"/>
        <v>80.442464655744402</v>
      </c>
      <c r="Z199" s="132">
        <v>2600</v>
      </c>
      <c r="AA199" s="131">
        <f t="shared" si="67"/>
        <v>36387</v>
      </c>
      <c r="AC199" s="86">
        <f t="shared" si="68"/>
        <v>335.73924</v>
      </c>
      <c r="AE199" s="86">
        <f t="shared" si="80"/>
        <v>36387</v>
      </c>
      <c r="AF199" s="86">
        <f t="shared" si="60"/>
        <v>24345.783179999999</v>
      </c>
      <c r="AG199" s="86">
        <f t="shared" si="77"/>
        <v>1098.8185015384613</v>
      </c>
      <c r="AH199" s="86">
        <f t="shared" si="70"/>
        <v>1764.3182758543373</v>
      </c>
    </row>
    <row r="200" spans="1:34">
      <c r="A200">
        <v>1568</v>
      </c>
      <c r="B200" s="21">
        <f t="shared" si="71"/>
        <v>1.9777499999999997</v>
      </c>
      <c r="C200" s="21">
        <f t="shared" si="73"/>
        <v>1.9777499999999997</v>
      </c>
      <c r="D200" s="21">
        <f t="shared" si="78"/>
        <v>4.9382022471910078E-2</v>
      </c>
      <c r="E200" s="1"/>
      <c r="F200">
        <v>13.994999999999999</v>
      </c>
      <c r="G200">
        <f t="shared" si="75"/>
        <v>7.1454090746695259E-2</v>
      </c>
      <c r="I200" s="1"/>
      <c r="J200" s="15">
        <v>14</v>
      </c>
      <c r="K200" s="20">
        <v>40</v>
      </c>
      <c r="L200" s="37">
        <v>3730.4360000000001</v>
      </c>
      <c r="M200" s="20">
        <v>2.7978270000000003</v>
      </c>
      <c r="N200" s="37">
        <v>79.109999999999985</v>
      </c>
      <c r="O200" s="37">
        <f t="shared" si="76"/>
        <v>1107.1444499999998</v>
      </c>
      <c r="P200" s="9">
        <f t="shared" si="72"/>
        <v>10.112501580078373</v>
      </c>
      <c r="Q200" s="9">
        <f t="shared" ref="Q200:Q263" si="82">IF(P200="","",P200*93.2609/100*75/1000)</f>
        <v>0.70732574895714828</v>
      </c>
      <c r="R200" s="26">
        <v>20</v>
      </c>
      <c r="S200" s="26">
        <f t="shared" si="74"/>
        <v>279.89999999999998</v>
      </c>
      <c r="T200" s="20">
        <f t="shared" si="81"/>
        <v>29.887498419921627</v>
      </c>
      <c r="U200" s="20">
        <f t="shared" ref="U200:U263" si="83">IF(T200="","",T200*93.2609/100*75/1000)</f>
        <v>2.090501251042852</v>
      </c>
      <c r="V200" s="37">
        <f t="shared" si="58"/>
        <v>59.109999999999985</v>
      </c>
      <c r="W200" s="37">
        <f t="shared" si="59"/>
        <v>827.2444499999998</v>
      </c>
      <c r="X200" s="130">
        <f t="shared" si="69"/>
        <v>910.12514220705361</v>
      </c>
      <c r="Y200" s="130">
        <f t="shared" si="79"/>
        <v>63.659317406143366</v>
      </c>
      <c r="Z200" s="132">
        <v>1800</v>
      </c>
      <c r="AA200" s="131">
        <f t="shared" si="67"/>
        <v>25191</v>
      </c>
      <c r="AC200" s="86">
        <f t="shared" si="68"/>
        <v>279.78270000000003</v>
      </c>
      <c r="AE200" s="86">
        <f t="shared" si="80"/>
        <v>25191</v>
      </c>
      <c r="AF200" s="86">
        <f t="shared" si="60"/>
        <v>24320.120220000001</v>
      </c>
      <c r="AG200" s="86">
        <f t="shared" si="77"/>
        <v>827.2444499999998</v>
      </c>
      <c r="AH200" s="86">
        <f t="shared" si="70"/>
        <v>1790.8591186221945</v>
      </c>
    </row>
    <row r="201" spans="1:34">
      <c r="A201">
        <v>1569</v>
      </c>
      <c r="B201" s="21">
        <f t="shared" si="71"/>
        <v>1.9881346153846151</v>
      </c>
      <c r="C201" s="21">
        <f t="shared" si="73"/>
        <v>1.9881346153846151</v>
      </c>
      <c r="D201" s="21">
        <f t="shared" si="78"/>
        <v>4.9641313742437305E-2</v>
      </c>
      <c r="E201" s="1"/>
      <c r="F201">
        <v>13.994999999999999</v>
      </c>
      <c r="G201">
        <f t="shared" si="75"/>
        <v>7.1454090746695259E-2</v>
      </c>
      <c r="I201" s="1"/>
      <c r="J201" s="15">
        <v>13</v>
      </c>
      <c r="K201" s="20">
        <v>36</v>
      </c>
      <c r="L201" s="37">
        <v>3357.3924000000002</v>
      </c>
      <c r="M201" s="20">
        <v>2.5180443000000006</v>
      </c>
      <c r="N201" s="37">
        <v>71.572846153846143</v>
      </c>
      <c r="O201" s="37">
        <f t="shared" si="76"/>
        <v>1001.6619819230767</v>
      </c>
      <c r="P201" s="9">
        <f t="shared" si="72"/>
        <v>12.574601240049139</v>
      </c>
      <c r="Q201" s="9">
        <f t="shared" si="82"/>
        <v>0.87953897159107408</v>
      </c>
      <c r="R201" s="40">
        <v>25</v>
      </c>
      <c r="S201" s="26">
        <f t="shared" si="74"/>
        <v>349.875</v>
      </c>
      <c r="T201" s="20">
        <f t="shared" si="81"/>
        <v>23.425398759950859</v>
      </c>
      <c r="U201" s="20">
        <f t="shared" si="83"/>
        <v>1.6385053284089259</v>
      </c>
      <c r="V201" s="37">
        <f t="shared" si="58"/>
        <v>46.572846153846143</v>
      </c>
      <c r="W201" s="37">
        <f t="shared" si="59"/>
        <v>651.78698192307672</v>
      </c>
      <c r="X201" s="130">
        <f t="shared" si="69"/>
        <v>804.77447936314491</v>
      </c>
      <c r="Y201" s="130">
        <f t="shared" si="79"/>
        <v>56.290494181828741</v>
      </c>
      <c r="Z201" s="132">
        <v>1600</v>
      </c>
      <c r="AA201" s="131">
        <f t="shared" si="67"/>
        <v>22392</v>
      </c>
      <c r="AC201" s="86">
        <f t="shared" si="68"/>
        <v>251.80443000000005</v>
      </c>
      <c r="AE201" s="86">
        <f t="shared" si="80"/>
        <v>22392</v>
      </c>
      <c r="AF201" s="86">
        <f t="shared" si="60"/>
        <v>24766.578342857145</v>
      </c>
      <c r="AG201" s="86">
        <f t="shared" si="77"/>
        <v>651.78698192307672</v>
      </c>
      <c r="AH201" s="86">
        <f t="shared" si="70"/>
        <v>1852.7121886221946</v>
      </c>
    </row>
    <row r="202" spans="1:34">
      <c r="A202" s="1">
        <v>1570</v>
      </c>
      <c r="B202" s="21">
        <f t="shared" si="71"/>
        <v>2.0901176470588232</v>
      </c>
      <c r="C202" s="21">
        <f t="shared" si="73"/>
        <v>2.0901176470588232</v>
      </c>
      <c r="D202" s="21">
        <f t="shared" si="78"/>
        <v>5.218770654329144E-2</v>
      </c>
      <c r="E202" s="1"/>
      <c r="F202">
        <v>13.994999999999999</v>
      </c>
      <c r="G202">
        <f t="shared" si="75"/>
        <v>7.1454090746695259E-2</v>
      </c>
      <c r="I202" s="1"/>
      <c r="J202" s="15">
        <v>17</v>
      </c>
      <c r="K202" s="20">
        <v>50</v>
      </c>
      <c r="L202" s="37">
        <v>4663.0450000000001</v>
      </c>
      <c r="M202" s="20">
        <v>3.4972837500000002</v>
      </c>
      <c r="N202" s="37">
        <v>104.50588235294116</v>
      </c>
      <c r="O202" s="37">
        <f t="shared" si="76"/>
        <v>1462.5598235294115</v>
      </c>
      <c r="P202" s="9">
        <f t="shared" si="72"/>
        <v>14.353259034110101</v>
      </c>
      <c r="Q202" s="9">
        <f t="shared" si="82"/>
        <v>1.0039483915906791</v>
      </c>
      <c r="R202" s="26">
        <v>30</v>
      </c>
      <c r="S202" s="26">
        <f t="shared" si="74"/>
        <v>419.84999999999997</v>
      </c>
      <c r="T202" s="20">
        <f t="shared" si="81"/>
        <v>35.646740965889897</v>
      </c>
      <c r="U202" s="20">
        <f t="shared" si="83"/>
        <v>2.493335358409321</v>
      </c>
      <c r="V202" s="37">
        <f t="shared" si="58"/>
        <v>74.505882352941157</v>
      </c>
      <c r="W202" s="37">
        <f t="shared" si="59"/>
        <v>1042.7098235294113</v>
      </c>
      <c r="X202" s="130">
        <f t="shared" si="69"/>
        <v>861.19554204660596</v>
      </c>
      <c r="Y202" s="130">
        <f t="shared" si="79"/>
        <v>60.236903495440743</v>
      </c>
      <c r="Z202" s="132">
        <v>1800</v>
      </c>
      <c r="AA202" s="131">
        <f t="shared" si="67"/>
        <v>25191</v>
      </c>
      <c r="AC202" s="86">
        <f t="shared" si="68"/>
        <v>349.72837500000003</v>
      </c>
      <c r="AE202" s="86">
        <f t="shared" si="80"/>
        <v>25191</v>
      </c>
      <c r="AF202" s="86">
        <f t="shared" si="60"/>
        <v>25468.995900000002</v>
      </c>
      <c r="AG202" s="86">
        <f t="shared" si="77"/>
        <v>1042.7098235294113</v>
      </c>
      <c r="AH202" s="86">
        <f t="shared" si="70"/>
        <v>1887.4210395150517</v>
      </c>
    </row>
    <row r="203" spans="1:34">
      <c r="A203" s="1">
        <v>1571</v>
      </c>
      <c r="B203" s="21">
        <f t="shared" si="71"/>
        <v>3.0239979637010568</v>
      </c>
      <c r="C203" s="21">
        <f t="shared" si="73"/>
        <v>3.0239979637010568</v>
      </c>
      <c r="D203" s="21">
        <f t="shared" si="78"/>
        <v>7.5505567133609369E-2</v>
      </c>
      <c r="E203" s="1"/>
      <c r="F203">
        <v>13.994999999999999</v>
      </c>
      <c r="G203">
        <f t="shared" si="75"/>
        <v>7.1454090746695259E-2</v>
      </c>
      <c r="I203" s="1"/>
      <c r="J203" s="15">
        <v>23</v>
      </c>
      <c r="K203" s="20">
        <v>57.500038719334682</v>
      </c>
      <c r="L203" s="37">
        <v>5362.5053610000004</v>
      </c>
      <c r="M203" s="20">
        <v>4.0218790207500001</v>
      </c>
      <c r="N203" s="37">
        <v>173.88</v>
      </c>
      <c r="O203" s="37">
        <f t="shared" si="76"/>
        <v>2433.4505999999997</v>
      </c>
      <c r="P203" s="9">
        <f t="shared" si="72"/>
        <v>12.566146027919933</v>
      </c>
      <c r="Q203" s="9">
        <f t="shared" si="82"/>
        <v>0.87894756607142854</v>
      </c>
      <c r="R203" s="40">
        <f>(R204-R202)/2+R202</f>
        <v>38</v>
      </c>
      <c r="S203" s="26">
        <f t="shared" si="74"/>
        <v>531.80999999999995</v>
      </c>
      <c r="T203" s="20">
        <f t="shared" si="81"/>
        <v>44.933892691414748</v>
      </c>
      <c r="U203" s="20">
        <f t="shared" si="83"/>
        <v>3.1429314546785712</v>
      </c>
      <c r="V203" s="37">
        <f t="shared" si="58"/>
        <v>135.88</v>
      </c>
      <c r="W203" s="37">
        <f t="shared" si="59"/>
        <v>1901.6405999999997</v>
      </c>
      <c r="X203" s="130">
        <f t="shared" si="69"/>
        <v>677.91050940094374</v>
      </c>
      <c r="Y203" s="130">
        <f t="shared" si="79"/>
        <v>47.416908169642852</v>
      </c>
      <c r="Z203" s="132">
        <v>2050</v>
      </c>
      <c r="AA203" s="131">
        <f t="shared" si="67"/>
        <v>28689.75</v>
      </c>
      <c r="AC203" s="86">
        <f t="shared" si="68"/>
        <v>402.18790207500001</v>
      </c>
      <c r="AE203" s="86">
        <f t="shared" si="80"/>
        <v>28689.75</v>
      </c>
      <c r="AF203" s="86">
        <f t="shared" si="60"/>
        <v>25639.995900000002</v>
      </c>
      <c r="AG203" s="86">
        <f t="shared" si="77"/>
        <v>1901.6405999999997</v>
      </c>
      <c r="AH203" s="86">
        <f t="shared" si="70"/>
        <v>1906.0577466997613</v>
      </c>
    </row>
    <row r="204" spans="1:34">
      <c r="A204" s="1">
        <v>1572</v>
      </c>
      <c r="B204" s="21">
        <f t="shared" si="71"/>
        <v>5.9699307625783096</v>
      </c>
      <c r="C204" s="21">
        <f t="shared" si="73"/>
        <v>5.9699307625783096</v>
      </c>
      <c r="D204" s="21">
        <f t="shared" si="78"/>
        <v>0.14906194163741091</v>
      </c>
      <c r="E204" s="1"/>
      <c r="F204">
        <v>13.994999999999999</v>
      </c>
      <c r="G204">
        <f t="shared" si="75"/>
        <v>7.1454090746695259E-2</v>
      </c>
      <c r="I204" s="1"/>
      <c r="J204" s="15">
        <v>23</v>
      </c>
      <c r="K204" s="20">
        <v>57.500038719334682</v>
      </c>
      <c r="L204" s="37">
        <v>5362.5053610000004</v>
      </c>
      <c r="M204" s="20">
        <v>4.0218790207500001</v>
      </c>
      <c r="N204" s="37">
        <v>343.27125000000001</v>
      </c>
      <c r="O204" s="37">
        <f t="shared" si="76"/>
        <v>4804.0811437499997</v>
      </c>
      <c r="P204" s="9">
        <f t="shared" si="72"/>
        <v>7.7052819922711127</v>
      </c>
      <c r="Q204" s="9">
        <f t="shared" si="82"/>
        <v>0.5389511500147478</v>
      </c>
      <c r="R204" s="26">
        <v>46</v>
      </c>
      <c r="S204" s="26">
        <f t="shared" si="74"/>
        <v>643.77</v>
      </c>
      <c r="T204" s="20">
        <f t="shared" si="81"/>
        <v>49.794756727063572</v>
      </c>
      <c r="U204" s="20">
        <f t="shared" si="83"/>
        <v>3.4829278707352529</v>
      </c>
      <c r="V204" s="37">
        <f t="shared" si="58"/>
        <v>297.27125000000001</v>
      </c>
      <c r="W204" s="37">
        <f t="shared" si="59"/>
        <v>4160.3111437500002</v>
      </c>
      <c r="X204" s="130">
        <f t="shared" si="69"/>
        <v>368.51348658687931</v>
      </c>
      <c r="Y204" s="130">
        <f t="shared" si="79"/>
        <v>25.775924565922718</v>
      </c>
      <c r="Z204" s="132">
        <v>2200</v>
      </c>
      <c r="AA204" s="131">
        <f t="shared" si="67"/>
        <v>30789</v>
      </c>
      <c r="AC204" s="86">
        <f t="shared" si="68"/>
        <v>402.18790207500001</v>
      </c>
      <c r="AE204" s="86">
        <f t="shared" si="80"/>
        <v>30789</v>
      </c>
      <c r="AF204" s="86">
        <f t="shared" si="60"/>
        <v>26492.424471428574</v>
      </c>
      <c r="AG204" s="86">
        <f t="shared" si="77"/>
        <v>4160.3111437500002</v>
      </c>
      <c r="AH204" s="86">
        <f t="shared" si="70"/>
        <v>1939.0519174980807</v>
      </c>
    </row>
    <row r="205" spans="1:34">
      <c r="A205" s="1">
        <v>1573</v>
      </c>
      <c r="B205" s="21">
        <f t="shared" si="71"/>
        <v>6.6601455151929869</v>
      </c>
      <c r="C205" s="21">
        <f t="shared" si="73"/>
        <v>6.6601455151929869</v>
      </c>
      <c r="D205" s="21">
        <f t="shared" si="78"/>
        <v>0.16629576816961258</v>
      </c>
      <c r="E205" s="1"/>
      <c r="F205">
        <v>12.959999999999999</v>
      </c>
      <c r="G205">
        <f t="shared" si="75"/>
        <v>7.7160493827160503E-2</v>
      </c>
      <c r="I205" s="1"/>
      <c r="J205" s="15">
        <v>18</v>
      </c>
      <c r="K205" s="20">
        <v>45.000030302088007</v>
      </c>
      <c r="L205" s="37">
        <v>4196.7433259999998</v>
      </c>
      <c r="M205" s="20">
        <v>3.1475574945</v>
      </c>
      <c r="N205" s="37">
        <v>299.70674999999994</v>
      </c>
      <c r="O205" s="37">
        <f t="shared" si="76"/>
        <v>3884.1994799999989</v>
      </c>
      <c r="P205" s="9">
        <f t="shared" si="72"/>
        <v>4.5044060871589995</v>
      </c>
      <c r="Q205" s="9">
        <f t="shared" si="82"/>
        <v>0.31506372424044504</v>
      </c>
      <c r="R205" s="26">
        <v>30</v>
      </c>
      <c r="S205" s="26">
        <f t="shared" si="74"/>
        <v>388.79999999999995</v>
      </c>
      <c r="T205" s="20">
        <f t="shared" si="81"/>
        <v>40.495624214929009</v>
      </c>
      <c r="U205" s="20">
        <f t="shared" si="83"/>
        <v>2.8324937702595547</v>
      </c>
      <c r="V205" s="37">
        <f t="shared" si="58"/>
        <v>269.70674999999994</v>
      </c>
      <c r="W205" s="37">
        <f t="shared" si="59"/>
        <v>3495.3994799999991</v>
      </c>
      <c r="X205" s="130">
        <f t="shared" si="69"/>
        <v>180.17624348635997</v>
      </c>
      <c r="Y205" s="130">
        <f t="shared" si="79"/>
        <v>12.602548969617802</v>
      </c>
      <c r="Z205" s="132">
        <v>1200</v>
      </c>
      <c r="AA205" s="131">
        <f t="shared" si="67"/>
        <v>15551.999999999998</v>
      </c>
      <c r="AC205" s="86">
        <f t="shared" si="68"/>
        <v>314.75574945</v>
      </c>
      <c r="AE205" s="86">
        <f t="shared" si="80"/>
        <v>15551.999999999998</v>
      </c>
      <c r="AF205" s="86">
        <f t="shared" si="60"/>
        <v>27161.445899999999</v>
      </c>
      <c r="AG205" s="86">
        <f t="shared" si="77"/>
        <v>3495.3994799999991</v>
      </c>
      <c r="AH205" s="86">
        <f t="shared" si="70"/>
        <v>1950.5757291052234</v>
      </c>
    </row>
    <row r="206" spans="1:34">
      <c r="A206" s="1">
        <v>1574</v>
      </c>
      <c r="B206" s="21">
        <f t="shared" si="71"/>
        <v>4.567496924340138</v>
      </c>
      <c r="C206" s="21">
        <f t="shared" si="73"/>
        <v>4.567496924340138</v>
      </c>
      <c r="D206" s="21">
        <f t="shared" si="78"/>
        <v>0.1140448670247225</v>
      </c>
      <c r="E206" s="1"/>
      <c r="F206">
        <v>12.959999999999999</v>
      </c>
      <c r="G206">
        <f t="shared" si="75"/>
        <v>7.7160493827160503E-2</v>
      </c>
      <c r="I206" s="1"/>
      <c r="J206" s="15">
        <v>18</v>
      </c>
      <c r="K206" s="20">
        <v>45.000030302088007</v>
      </c>
      <c r="L206" s="37">
        <v>4196.7433259999998</v>
      </c>
      <c r="M206" s="20">
        <v>3.1475574945</v>
      </c>
      <c r="N206" s="37">
        <v>205.53749999999999</v>
      </c>
      <c r="O206" s="37">
        <f t="shared" si="76"/>
        <v>2663.7659999999996</v>
      </c>
      <c r="P206" s="9">
        <f t="shared" si="72"/>
        <v>6.5681489220343749</v>
      </c>
      <c r="Q206" s="9">
        <f t="shared" si="82"/>
        <v>0.4594136098522168</v>
      </c>
      <c r="R206" s="40">
        <v>30</v>
      </c>
      <c r="S206" s="26">
        <f t="shared" si="74"/>
        <v>388.79999999999995</v>
      </c>
      <c r="T206" s="20">
        <f t="shared" si="81"/>
        <v>38.431881380053632</v>
      </c>
      <c r="U206" s="20">
        <f t="shared" si="83"/>
        <v>2.6881438846477828</v>
      </c>
      <c r="V206" s="37">
        <f t="shared" si="58"/>
        <v>175.53749999999999</v>
      </c>
      <c r="W206" s="37">
        <f t="shared" si="59"/>
        <v>2274.9659999999999</v>
      </c>
      <c r="X206" s="130">
        <f t="shared" si="69"/>
        <v>437.87659480229166</v>
      </c>
      <c r="Y206" s="130">
        <f t="shared" si="79"/>
        <v>30.627573990147788</v>
      </c>
      <c r="Z206" s="132">
        <v>2000</v>
      </c>
      <c r="AA206" s="131">
        <f t="shared" si="67"/>
        <v>25919.999999999996</v>
      </c>
      <c r="AC206" s="86">
        <f t="shared" si="68"/>
        <v>314.75574945</v>
      </c>
      <c r="AE206" s="86">
        <f t="shared" si="80"/>
        <v>25919.999999999996</v>
      </c>
      <c r="AF206" s="86">
        <f t="shared" si="60"/>
        <v>27463.160185714285</v>
      </c>
      <c r="AG206" s="86">
        <f t="shared" si="77"/>
        <v>2274.9659999999999</v>
      </c>
      <c r="AH206" s="86">
        <f t="shared" si="70"/>
        <v>1937.2516851052237</v>
      </c>
    </row>
    <row r="207" spans="1:34">
      <c r="A207" s="1">
        <v>1575</v>
      </c>
      <c r="B207" s="21">
        <f t="shared" si="71"/>
        <v>5.600364649880575</v>
      </c>
      <c r="C207" s="21">
        <f t="shared" si="73"/>
        <v>5.600364649880575</v>
      </c>
      <c r="D207" s="21">
        <f t="shared" si="78"/>
        <v>0.13983432334283577</v>
      </c>
      <c r="E207" s="1"/>
      <c r="F207">
        <v>12.959999999999999</v>
      </c>
      <c r="G207">
        <f t="shared" si="75"/>
        <v>7.7160493827160503E-2</v>
      </c>
      <c r="I207" s="1"/>
      <c r="J207" s="15">
        <v>19</v>
      </c>
      <c r="K207" s="20">
        <v>47.500031985537348</v>
      </c>
      <c r="L207" s="37">
        <v>4429.8957330000003</v>
      </c>
      <c r="M207" s="20">
        <v>3.3224217997499998</v>
      </c>
      <c r="N207" s="37">
        <v>266.01749999999998</v>
      </c>
      <c r="O207" s="37">
        <f t="shared" si="76"/>
        <v>3447.5867999999996</v>
      </c>
      <c r="P207" s="9">
        <f t="shared" si="72"/>
        <v>5.3567940438735064</v>
      </c>
      <c r="Q207" s="9">
        <f t="shared" si="82"/>
        <v>0.37468457523471205</v>
      </c>
      <c r="R207" s="26">
        <v>30</v>
      </c>
      <c r="S207" s="26">
        <f t="shared" si="74"/>
        <v>388.79999999999995</v>
      </c>
      <c r="T207" s="20">
        <f t="shared" si="81"/>
        <v>42.143237941663841</v>
      </c>
      <c r="U207" s="20">
        <f t="shared" si="83"/>
        <v>2.9477372245152882</v>
      </c>
      <c r="V207" s="37">
        <f t="shared" ref="V207:V270" si="84">IF(N207="","",N207-R207)</f>
        <v>236.01749999999998</v>
      </c>
      <c r="W207" s="37">
        <f t="shared" ref="W207:W270" si="85">IF(V207="","",V207*F207)</f>
        <v>3058.7867999999994</v>
      </c>
      <c r="X207" s="130">
        <f t="shared" si="69"/>
        <v>404.7343595828774</v>
      </c>
      <c r="Y207" s="130">
        <f t="shared" si="79"/>
        <v>28.309417976717082</v>
      </c>
      <c r="Z207" s="132">
        <v>2266.66</v>
      </c>
      <c r="AA207" s="131">
        <f t="shared" si="67"/>
        <v>29375.913599999996</v>
      </c>
      <c r="AC207" s="86">
        <f t="shared" si="68"/>
        <v>332.242179975</v>
      </c>
      <c r="AE207" s="86">
        <f t="shared" si="80"/>
        <v>29375.913599999996</v>
      </c>
      <c r="AF207" s="86">
        <f t="shared" ref="AF207:AF270" si="86">AVERAGE(AE197:AE217)</f>
        <v>27998.71692857143</v>
      </c>
      <c r="AG207" s="86">
        <f t="shared" si="77"/>
        <v>3058.7867999999994</v>
      </c>
      <c r="AH207" s="86">
        <f t="shared" si="70"/>
        <v>1920.9318364043311</v>
      </c>
    </row>
    <row r="208" spans="1:34">
      <c r="A208" s="1">
        <v>1576</v>
      </c>
      <c r="B208" s="21">
        <f t="shared" si="71"/>
        <v>5.0347466097036699</v>
      </c>
      <c r="C208" s="21">
        <f t="shared" si="73"/>
        <v>5.0347466097036699</v>
      </c>
      <c r="D208" s="21">
        <f t="shared" si="78"/>
        <v>0.12571152583529757</v>
      </c>
      <c r="E208" s="1"/>
      <c r="F208">
        <v>12.959999999999999</v>
      </c>
      <c r="G208">
        <f t="shared" si="75"/>
        <v>7.7160493827160503E-2</v>
      </c>
      <c r="I208" s="1"/>
      <c r="J208" s="15">
        <v>18</v>
      </c>
      <c r="K208" s="20">
        <v>45.000030302088007</v>
      </c>
      <c r="L208" s="37">
        <v>4196.7433259999998</v>
      </c>
      <c r="M208" s="20">
        <v>3.1475574945</v>
      </c>
      <c r="N208" s="37">
        <v>226.56375</v>
      </c>
      <c r="O208" s="37">
        <f t="shared" si="76"/>
        <v>2936.2661999999996</v>
      </c>
      <c r="P208" s="9">
        <f t="shared" si="72"/>
        <v>5.3627326443721737</v>
      </c>
      <c r="Q208" s="9">
        <f t="shared" si="82"/>
        <v>0.37509995465514662</v>
      </c>
      <c r="R208" s="26">
        <v>27</v>
      </c>
      <c r="S208" s="26">
        <f t="shared" si="74"/>
        <v>349.91999999999996</v>
      </c>
      <c r="T208" s="20">
        <f t="shared" si="81"/>
        <v>39.637297657715834</v>
      </c>
      <c r="U208" s="20">
        <f t="shared" si="83"/>
        <v>2.7724575398448534</v>
      </c>
      <c r="V208" s="37">
        <f t="shared" si="84"/>
        <v>199.56375</v>
      </c>
      <c r="W208" s="37">
        <f t="shared" si="85"/>
        <v>2586.3462</v>
      </c>
      <c r="X208" s="130">
        <f t="shared" si="69"/>
        <v>476.68734616641547</v>
      </c>
      <c r="Y208" s="130">
        <f t="shared" si="79"/>
        <v>33.342218191568591</v>
      </c>
      <c r="Z208" s="132">
        <v>2400</v>
      </c>
      <c r="AA208" s="131">
        <f t="shared" si="67"/>
        <v>31103.999999999996</v>
      </c>
      <c r="AC208" s="86">
        <f t="shared" si="68"/>
        <v>314.75574945</v>
      </c>
      <c r="AE208" s="86">
        <f t="shared" si="80"/>
        <v>31103.999999999996</v>
      </c>
      <c r="AF208" s="86">
        <f t="shared" si="86"/>
        <v>28584.574071428571</v>
      </c>
      <c r="AG208" s="86">
        <f t="shared" si="77"/>
        <v>2586.3462</v>
      </c>
      <c r="AH208" s="86">
        <f t="shared" si="70"/>
        <v>1913.2269149757597</v>
      </c>
    </row>
    <row r="209" spans="1:34">
      <c r="A209" s="1">
        <v>1577</v>
      </c>
      <c r="B209" s="21">
        <f t="shared" si="71"/>
        <v>3.5409682038190677</v>
      </c>
      <c r="C209" s="21">
        <f t="shared" si="73"/>
        <v>3.5409682038190677</v>
      </c>
      <c r="D209" s="21">
        <f t="shared" si="78"/>
        <v>8.8413687985494788E-2</v>
      </c>
      <c r="E209" s="1"/>
      <c r="F209">
        <v>12.959999999999999</v>
      </c>
      <c r="G209">
        <f t="shared" si="75"/>
        <v>7.7160493827160503E-2</v>
      </c>
      <c r="I209" s="1"/>
      <c r="J209" s="15">
        <v>17</v>
      </c>
      <c r="K209" s="20">
        <v>42.50002861863868</v>
      </c>
      <c r="L209" s="37">
        <v>3963.5909190000002</v>
      </c>
      <c r="M209" s="20">
        <v>2.9726931892500001</v>
      </c>
      <c r="N209" s="37">
        <v>150.49124999999998</v>
      </c>
      <c r="O209" s="37">
        <f t="shared" si="76"/>
        <v>1950.3665999999996</v>
      </c>
      <c r="P209" s="9">
        <f t="shared" si="72"/>
        <v>8.4722590752562734</v>
      </c>
      <c r="Q209" s="9">
        <f t="shared" si="82"/>
        <v>0.59259787979367584</v>
      </c>
      <c r="R209" s="26">
        <v>30</v>
      </c>
      <c r="S209" s="26">
        <f t="shared" si="74"/>
        <v>388.79999999999995</v>
      </c>
      <c r="T209" s="20">
        <f t="shared" si="81"/>
        <v>34.027769543382405</v>
      </c>
      <c r="U209" s="20">
        <f t="shared" si="83"/>
        <v>2.3800953094563244</v>
      </c>
      <c r="V209" s="37">
        <f t="shared" si="84"/>
        <v>120.49124999999998</v>
      </c>
      <c r="W209" s="37">
        <f t="shared" si="85"/>
        <v>1561.5665999999997</v>
      </c>
      <c r="X209" s="130">
        <f t="shared" si="69"/>
        <v>734.26245318887698</v>
      </c>
      <c r="Y209" s="130">
        <f t="shared" si="79"/>
        <v>51.358482915451908</v>
      </c>
      <c r="Z209" s="132">
        <v>2600</v>
      </c>
      <c r="AA209" s="131">
        <f t="shared" si="67"/>
        <v>33696</v>
      </c>
      <c r="AC209" s="86">
        <f t="shared" si="68"/>
        <v>297.26931892499999</v>
      </c>
      <c r="AE209" s="86">
        <f t="shared" si="80"/>
        <v>33696</v>
      </c>
      <c r="AF209" s="86">
        <f t="shared" si="86"/>
        <v>29037.145500000002</v>
      </c>
      <c r="AG209" s="86">
        <f t="shared" si="77"/>
        <v>1561.5665999999997</v>
      </c>
      <c r="AH209" s="86">
        <f t="shared" si="70"/>
        <v>1905.995432118616</v>
      </c>
    </row>
    <row r="210" spans="1:34">
      <c r="A210" s="1">
        <v>1578</v>
      </c>
      <c r="B210" s="21">
        <f t="shared" si="71"/>
        <v>2.8797612187218942</v>
      </c>
      <c r="C210" s="21">
        <f t="shared" si="73"/>
        <v>2.8797612187218942</v>
      </c>
      <c r="D210" s="21">
        <f t="shared" si="78"/>
        <v>7.1904150280197074E-2</v>
      </c>
      <c r="E210" s="1"/>
      <c r="F210">
        <v>12.959999999999999</v>
      </c>
      <c r="G210">
        <f t="shared" si="75"/>
        <v>7.7160493827160503E-2</v>
      </c>
      <c r="I210" s="1"/>
      <c r="J210" s="15">
        <v>19</v>
      </c>
      <c r="K210" s="20">
        <v>47.500031985537348</v>
      </c>
      <c r="L210" s="37">
        <v>4429.8957330000003</v>
      </c>
      <c r="M210" s="20">
        <v>3.3224217997499998</v>
      </c>
      <c r="N210" s="37">
        <v>136.78874999999999</v>
      </c>
      <c r="O210" s="37">
        <f t="shared" si="76"/>
        <v>1772.7821999999999</v>
      </c>
      <c r="P210" s="9">
        <f t="shared" si="72"/>
        <v>3.4725101286134534</v>
      </c>
      <c r="Q210" s="9">
        <f t="shared" si="82"/>
        <v>0.24288706489020481</v>
      </c>
      <c r="R210" s="26">
        <v>10</v>
      </c>
      <c r="S210" s="26">
        <f t="shared" si="74"/>
        <v>129.6</v>
      </c>
      <c r="T210" s="20">
        <f t="shared" si="81"/>
        <v>44.027521856923897</v>
      </c>
      <c r="U210" s="20">
        <f t="shared" si="83"/>
        <v>3.0795347348597955</v>
      </c>
      <c r="V210" s="37">
        <f t="shared" si="84"/>
        <v>126.78874999999999</v>
      </c>
      <c r="W210" s="37">
        <f t="shared" si="85"/>
        <v>1643.1821999999997</v>
      </c>
      <c r="X210" s="130">
        <f t="shared" si="69"/>
        <v>590.31977684402989</v>
      </c>
      <c r="Y210" s="130">
        <f t="shared" si="79"/>
        <v>41.290315257205044</v>
      </c>
      <c r="Z210" s="132">
        <v>1699.98</v>
      </c>
      <c r="AA210" s="131">
        <f t="shared" si="67"/>
        <v>22031.7408</v>
      </c>
      <c r="AC210" s="86">
        <f t="shared" si="68"/>
        <v>332.242179975</v>
      </c>
      <c r="AE210" s="86">
        <f t="shared" si="80"/>
        <v>22031.7408</v>
      </c>
      <c r="AF210" s="86">
        <f t="shared" si="86"/>
        <v>29231.9202</v>
      </c>
      <c r="AG210" s="86">
        <f t="shared" si="77"/>
        <v>1643.1821999999997</v>
      </c>
      <c r="AH210" s="86">
        <f t="shared" si="70"/>
        <v>1921.8216344263087</v>
      </c>
    </row>
    <row r="211" spans="1:34">
      <c r="A211" s="1">
        <v>1579</v>
      </c>
      <c r="B211" s="21">
        <f t="shared" si="71"/>
        <v>4.163556019875168</v>
      </c>
      <c r="C211" s="21">
        <f t="shared" si="73"/>
        <v>4.163556019875168</v>
      </c>
      <c r="D211" s="21">
        <f t="shared" si="78"/>
        <v>0.10395895180712025</v>
      </c>
      <c r="E211" s="1"/>
      <c r="F211">
        <v>12.959999999999999</v>
      </c>
      <c r="G211">
        <f t="shared" si="75"/>
        <v>7.7160493827160503E-2</v>
      </c>
      <c r="I211" s="1"/>
      <c r="J211" s="15">
        <v>17</v>
      </c>
      <c r="K211" s="20">
        <v>42.50002861863868</v>
      </c>
      <c r="L211" s="37">
        <v>3963.5909190000002</v>
      </c>
      <c r="M211" s="20">
        <v>2.9726931892500001</v>
      </c>
      <c r="N211" s="37">
        <v>176.95124999999999</v>
      </c>
      <c r="O211" s="37">
        <f t="shared" si="76"/>
        <v>2293.2881999999995</v>
      </c>
      <c r="P211" s="9">
        <f t="shared" si="72"/>
        <v>7.205379213535708</v>
      </c>
      <c r="Q211" s="9">
        <f t="shared" si="82"/>
        <v>0.5039851127217243</v>
      </c>
      <c r="R211" s="26">
        <v>30</v>
      </c>
      <c r="S211" s="26">
        <f t="shared" si="74"/>
        <v>388.79999999999995</v>
      </c>
      <c r="T211" s="20">
        <f t="shared" si="81"/>
        <v>35.294649405102973</v>
      </c>
      <c r="U211" s="20">
        <f t="shared" si="83"/>
        <v>2.4687080765282761</v>
      </c>
      <c r="V211" s="37">
        <f t="shared" si="84"/>
        <v>146.95124999999999</v>
      </c>
      <c r="W211" s="37">
        <f t="shared" si="85"/>
        <v>1904.4881999999998</v>
      </c>
      <c r="X211" s="130">
        <f t="shared" si="69"/>
        <v>624.46139492028567</v>
      </c>
      <c r="Y211" s="130">
        <f t="shared" si="79"/>
        <v>43.678373779140955</v>
      </c>
      <c r="Z211" s="132">
        <v>2599.98</v>
      </c>
      <c r="AA211" s="131">
        <f t="shared" si="67"/>
        <v>33695.7408</v>
      </c>
      <c r="AC211" s="86">
        <f t="shared" si="68"/>
        <v>297.26931892499999</v>
      </c>
      <c r="AE211" s="86">
        <f t="shared" si="80"/>
        <v>33695.7408</v>
      </c>
      <c r="AF211" s="86">
        <f t="shared" si="86"/>
        <v>30125.063057142859</v>
      </c>
      <c r="AG211" s="86">
        <f t="shared" si="77"/>
        <v>1904.4881999999998</v>
      </c>
      <c r="AH211" s="86">
        <f t="shared" si="70"/>
        <v>1948.9966308548801</v>
      </c>
    </row>
    <row r="212" spans="1:34">
      <c r="A212" s="1">
        <v>1580</v>
      </c>
      <c r="B212" s="21">
        <f t="shared" si="71"/>
        <v>4.8320967461639794</v>
      </c>
      <c r="C212" s="21">
        <f t="shared" si="73"/>
        <v>4.8320967461639794</v>
      </c>
      <c r="D212" s="21">
        <f t="shared" si="78"/>
        <v>0.12065160414891331</v>
      </c>
      <c r="E212" s="1"/>
      <c r="F212">
        <v>11.565</v>
      </c>
      <c r="G212">
        <f t="shared" si="75"/>
        <v>8.6467790747946388E-2</v>
      </c>
      <c r="I212" s="1"/>
      <c r="J212" s="15">
        <v>15</v>
      </c>
      <c r="K212" s="20">
        <v>37.500025251740013</v>
      </c>
      <c r="L212" s="37">
        <v>3497.2861050000001</v>
      </c>
      <c r="M212" s="20">
        <v>2.62296457875</v>
      </c>
      <c r="N212" s="37">
        <v>181.20374999999999</v>
      </c>
      <c r="O212" s="37">
        <f t="shared" si="76"/>
        <v>2095.6213687499999</v>
      </c>
      <c r="P212" s="9">
        <f t="shared" si="72"/>
        <v>6.2084849654171093</v>
      </c>
      <c r="Q212" s="9">
        <f t="shared" si="82"/>
        <v>0.43425667163345139</v>
      </c>
      <c r="R212" s="40">
        <v>30</v>
      </c>
      <c r="S212" s="26">
        <f t="shared" si="74"/>
        <v>346.95</v>
      </c>
      <c r="T212" s="20">
        <f t="shared" si="81"/>
        <v>31.291540286322903</v>
      </c>
      <c r="U212" s="20">
        <f t="shared" si="83"/>
        <v>2.1887079071165489</v>
      </c>
      <c r="V212" s="37">
        <f t="shared" si="84"/>
        <v>151.20374999999999</v>
      </c>
      <c r="W212" s="37">
        <f t="shared" si="85"/>
        <v>1748.6713687499998</v>
      </c>
      <c r="X212" s="130">
        <f t="shared" si="69"/>
        <v>600.14940766701034</v>
      </c>
      <c r="Y212" s="130">
        <f t="shared" si="79"/>
        <v>41.977855420119212</v>
      </c>
      <c r="Z212" s="132">
        <v>2899.98</v>
      </c>
      <c r="AA212" s="131">
        <f t="shared" si="67"/>
        <v>33538.268700000001</v>
      </c>
      <c r="AC212" s="86">
        <f t="shared" si="68"/>
        <v>262.29645787499999</v>
      </c>
      <c r="AE212" s="86">
        <f t="shared" si="80"/>
        <v>33538.268700000001</v>
      </c>
      <c r="AF212" s="86">
        <f t="shared" si="86"/>
        <v>30511.716210000002</v>
      </c>
      <c r="AG212" s="86">
        <f t="shared" si="77"/>
        <v>1748.6713687499998</v>
      </c>
      <c r="AH212" s="86">
        <f t="shared" si="70"/>
        <v>1987.9687090966379</v>
      </c>
    </row>
    <row r="213" spans="1:34">
      <c r="A213" s="1">
        <v>1581</v>
      </c>
      <c r="B213" s="21">
        <f t="shared" si="71"/>
        <v>3.8922161290605395</v>
      </c>
      <c r="C213" s="21">
        <f t="shared" si="73"/>
        <v>3.8922161290605395</v>
      </c>
      <c r="D213" s="21">
        <f t="shared" si="78"/>
        <v>9.7183923322360505E-2</v>
      </c>
      <c r="E213" s="1"/>
      <c r="F213">
        <v>11.565</v>
      </c>
      <c r="G213">
        <f t="shared" si="75"/>
        <v>8.6467790747946388E-2</v>
      </c>
      <c r="I213" s="1"/>
      <c r="J213" s="15">
        <v>16</v>
      </c>
      <c r="K213" s="20">
        <v>40.000026935189346</v>
      </c>
      <c r="L213" s="37">
        <v>3730.4385120000002</v>
      </c>
      <c r="M213" s="20">
        <v>2.7978288839999998</v>
      </c>
      <c r="N213" s="37">
        <v>155.68875</v>
      </c>
      <c r="O213" s="37">
        <f t="shared" si="76"/>
        <v>1800.54039375</v>
      </c>
      <c r="P213" s="9">
        <f t="shared" si="72"/>
        <v>5.1384607988938633</v>
      </c>
      <c r="Q213" s="9">
        <f t="shared" si="82"/>
        <v>0.35941310903967061</v>
      </c>
      <c r="R213" s="26">
        <v>20</v>
      </c>
      <c r="S213" s="26">
        <f t="shared" si="74"/>
        <v>231.29999999999998</v>
      </c>
      <c r="T213" s="20">
        <f t="shared" si="81"/>
        <v>34.86156613629548</v>
      </c>
      <c r="U213" s="20">
        <f t="shared" si="83"/>
        <v>2.4384157749603297</v>
      </c>
      <c r="V213" s="37">
        <f t="shared" si="84"/>
        <v>135.68875</v>
      </c>
      <c r="W213" s="37">
        <f t="shared" si="85"/>
        <v>1569.2403937499998</v>
      </c>
      <c r="X213" s="130">
        <f t="shared" si="69"/>
        <v>513.84607988938637</v>
      </c>
      <c r="Y213" s="130">
        <f t="shared" si="79"/>
        <v>35.94131090396705</v>
      </c>
      <c r="Z213" s="132">
        <v>2000</v>
      </c>
      <c r="AA213" s="131">
        <f t="shared" si="67"/>
        <v>23130</v>
      </c>
      <c r="AC213" s="86">
        <f t="shared" si="68"/>
        <v>279.78288839999999</v>
      </c>
      <c r="AE213" s="86">
        <f t="shared" si="80"/>
        <v>23130</v>
      </c>
      <c r="AF213" s="86">
        <f t="shared" si="86"/>
        <v>30986.916210000003</v>
      </c>
      <c r="AG213" s="86">
        <f t="shared" si="77"/>
        <v>1569.2403937499998</v>
      </c>
      <c r="AH213" s="86">
        <f t="shared" si="70"/>
        <v>2020.1657710714276</v>
      </c>
    </row>
    <row r="214" spans="1:34">
      <c r="A214" s="1">
        <v>1582</v>
      </c>
      <c r="B214" s="21">
        <f t="shared" si="71"/>
        <v>4.2406846444089039</v>
      </c>
      <c r="C214" s="21">
        <f t="shared" si="73"/>
        <v>4.2406846444089039</v>
      </c>
      <c r="D214" s="21">
        <f t="shared" si="78"/>
        <v>0.10588476016002255</v>
      </c>
      <c r="E214" s="1"/>
      <c r="F214">
        <v>11.565</v>
      </c>
      <c r="G214">
        <f t="shared" si="75"/>
        <v>8.6467790747946388E-2</v>
      </c>
      <c r="I214" s="1"/>
      <c r="J214" s="15">
        <v>16</v>
      </c>
      <c r="K214" s="20">
        <v>40.000026935189346</v>
      </c>
      <c r="L214" s="37">
        <v>3730.4385120000002</v>
      </c>
      <c r="M214" s="20">
        <v>2.7978288839999998</v>
      </c>
      <c r="N214" s="37">
        <v>169.6275</v>
      </c>
      <c r="O214" s="37">
        <f t="shared" si="76"/>
        <v>1961.7420374999999</v>
      </c>
      <c r="P214" s="9">
        <f t="shared" si="72"/>
        <v>7.0743293867779711</v>
      </c>
      <c r="Q214" s="9">
        <f t="shared" si="82"/>
        <v>0.49481874413052135</v>
      </c>
      <c r="R214" s="26">
        <v>30</v>
      </c>
      <c r="S214" s="26">
        <f t="shared" si="74"/>
        <v>346.95</v>
      </c>
      <c r="T214" s="20">
        <f t="shared" si="81"/>
        <v>32.925697548411378</v>
      </c>
      <c r="U214" s="20">
        <f t="shared" si="83"/>
        <v>2.3030101398694791</v>
      </c>
      <c r="V214" s="37">
        <f t="shared" si="84"/>
        <v>139.6275</v>
      </c>
      <c r="W214" s="37">
        <f t="shared" si="85"/>
        <v>1614.7920374999999</v>
      </c>
      <c r="X214" s="130">
        <f t="shared" si="69"/>
        <v>707.4329386777971</v>
      </c>
      <c r="Y214" s="130">
        <f t="shared" si="79"/>
        <v>49.481874413052132</v>
      </c>
      <c r="Z214" s="132">
        <v>3000</v>
      </c>
      <c r="AA214" s="131">
        <f t="shared" si="67"/>
        <v>34695</v>
      </c>
      <c r="AC214" s="86">
        <f t="shared" si="68"/>
        <v>279.78288839999999</v>
      </c>
      <c r="AE214" s="86">
        <f t="shared" si="80"/>
        <v>34695</v>
      </c>
      <c r="AF214" s="86">
        <f t="shared" si="86"/>
        <v>31402.828710000002</v>
      </c>
      <c r="AG214" s="86">
        <f t="shared" si="77"/>
        <v>1614.7920374999999</v>
      </c>
      <c r="AH214" s="86">
        <f t="shared" si="70"/>
        <v>2093.7243139285706</v>
      </c>
    </row>
    <row r="215" spans="1:34">
      <c r="A215" s="1">
        <v>1583</v>
      </c>
      <c r="B215" s="21">
        <f t="shared" si="71"/>
        <v>4.4792969837321897</v>
      </c>
      <c r="C215" s="21">
        <f t="shared" si="73"/>
        <v>4.4792969837321897</v>
      </c>
      <c r="D215" s="21">
        <f t="shared" si="78"/>
        <v>0.1118426213166589</v>
      </c>
      <c r="E215" s="1"/>
      <c r="F215">
        <v>11.565</v>
      </c>
      <c r="G215">
        <f t="shared" si="75"/>
        <v>8.6467790747946388E-2</v>
      </c>
      <c r="I215" s="1"/>
      <c r="J215" s="15">
        <v>15</v>
      </c>
      <c r="K215" s="20">
        <v>37.500025251740013</v>
      </c>
      <c r="L215" s="37">
        <v>3497.2861050000001</v>
      </c>
      <c r="M215" s="20">
        <v>2.62296457875</v>
      </c>
      <c r="N215" s="37">
        <v>167.97375</v>
      </c>
      <c r="O215" s="37">
        <f t="shared" si="76"/>
        <v>1942.6164187499999</v>
      </c>
      <c r="P215" s="9">
        <f t="shared" si="72"/>
        <v>6.6974795618493994</v>
      </c>
      <c r="Q215" s="9">
        <f t="shared" si="82"/>
        <v>0.46845972875226055</v>
      </c>
      <c r="R215" s="40">
        <v>30</v>
      </c>
      <c r="S215" s="26">
        <f t="shared" si="74"/>
        <v>346.95</v>
      </c>
      <c r="T215" s="20">
        <f t="shared" si="81"/>
        <v>30.802545689890614</v>
      </c>
      <c r="U215" s="20">
        <f t="shared" si="83"/>
        <v>2.1545048499977395</v>
      </c>
      <c r="V215" s="37">
        <f t="shared" si="84"/>
        <v>137.97375</v>
      </c>
      <c r="W215" s="37">
        <f t="shared" si="85"/>
        <v>1595.6664187499998</v>
      </c>
      <c r="X215" s="130">
        <f t="shared" si="69"/>
        <v>676.44543574678926</v>
      </c>
      <c r="Y215" s="130">
        <f t="shared" si="79"/>
        <v>47.314432603978311</v>
      </c>
      <c r="Z215" s="132">
        <v>3030</v>
      </c>
      <c r="AA215" s="131">
        <f t="shared" si="67"/>
        <v>35041.949999999997</v>
      </c>
      <c r="AC215" s="86">
        <f t="shared" si="68"/>
        <v>262.29645787499999</v>
      </c>
      <c r="AE215" s="86">
        <f t="shared" si="80"/>
        <v>35041.949999999997</v>
      </c>
      <c r="AF215" s="86">
        <f t="shared" si="86"/>
        <v>31690.764360000001</v>
      </c>
      <c r="AG215" s="86">
        <f t="shared" si="77"/>
        <v>1595.6664187499998</v>
      </c>
      <c r="AH215" s="86">
        <f t="shared" si="70"/>
        <v>2024.2060451785708</v>
      </c>
    </row>
    <row r="216" spans="1:34">
      <c r="A216" s="1">
        <v>1584</v>
      </c>
      <c r="B216" s="21">
        <f t="shared" si="71"/>
        <v>4.193747176015644</v>
      </c>
      <c r="C216" s="21">
        <f t="shared" si="73"/>
        <v>4.193747176015644</v>
      </c>
      <c r="D216" s="21">
        <f t="shared" si="78"/>
        <v>0.10471278841487248</v>
      </c>
      <c r="E216" s="1"/>
      <c r="F216">
        <v>11.565</v>
      </c>
      <c r="G216">
        <f t="shared" si="75"/>
        <v>8.6467790747946388E-2</v>
      </c>
      <c r="I216" s="1"/>
      <c r="J216" s="15">
        <v>16</v>
      </c>
      <c r="K216" s="20">
        <v>40.000026935189346</v>
      </c>
      <c r="L216" s="37">
        <v>3730.4385120000002</v>
      </c>
      <c r="M216" s="20">
        <v>2.7978288839999998</v>
      </c>
      <c r="N216" s="37">
        <v>167.75</v>
      </c>
      <c r="O216" s="37">
        <f t="shared" si="76"/>
        <v>1940.0287499999999</v>
      </c>
      <c r="P216" s="9">
        <f t="shared" si="72"/>
        <v>7.1535070524928779</v>
      </c>
      <c r="Q216" s="9">
        <f t="shared" si="82"/>
        <v>0.50035687940387485</v>
      </c>
      <c r="R216" s="26">
        <v>30</v>
      </c>
      <c r="S216" s="26">
        <f t="shared" si="74"/>
        <v>346.95</v>
      </c>
      <c r="T216" s="20">
        <f t="shared" si="81"/>
        <v>32.846519882696469</v>
      </c>
      <c r="U216" s="20">
        <f t="shared" si="83"/>
        <v>2.2974720045961257</v>
      </c>
      <c r="V216" s="37">
        <f t="shared" si="84"/>
        <v>137.75</v>
      </c>
      <c r="W216" s="37">
        <f t="shared" si="85"/>
        <v>1593.0787499999999</v>
      </c>
      <c r="X216" s="130">
        <f t="shared" si="69"/>
        <v>476.90047016619189</v>
      </c>
      <c r="Y216" s="130">
        <f t="shared" si="79"/>
        <v>33.357125293591658</v>
      </c>
      <c r="Z216" s="132">
        <v>2000</v>
      </c>
      <c r="AA216" s="131">
        <f t="shared" si="67"/>
        <v>23130</v>
      </c>
      <c r="AC216" s="86">
        <f t="shared" si="68"/>
        <v>279.78288839999999</v>
      </c>
      <c r="AE216" s="86">
        <f t="shared" si="80"/>
        <v>23130</v>
      </c>
      <c r="AF216" s="86">
        <f t="shared" si="86"/>
        <v>32540.173010526316</v>
      </c>
      <c r="AG216" s="86">
        <f t="shared" si="77"/>
        <v>1593.0787499999999</v>
      </c>
      <c r="AH216" s="86">
        <f t="shared" si="70"/>
        <v>1904.7068437500002</v>
      </c>
    </row>
    <row r="217" spans="1:34">
      <c r="A217" s="1">
        <v>1585</v>
      </c>
      <c r="B217" s="21">
        <f t="shared" si="71"/>
        <v>4.9966633020148628</v>
      </c>
      <c r="C217" s="21">
        <f t="shared" si="73"/>
        <v>4.9966633020148628</v>
      </c>
      <c r="D217" s="21">
        <f t="shared" si="78"/>
        <v>0.1247606317606707</v>
      </c>
      <c r="E217" s="1"/>
      <c r="F217">
        <v>11.565</v>
      </c>
      <c r="G217">
        <f t="shared" si="75"/>
        <v>8.6467790747946388E-2</v>
      </c>
      <c r="I217" s="1"/>
      <c r="J217" s="15">
        <v>15</v>
      </c>
      <c r="K217" s="20">
        <v>37.500025251740013</v>
      </c>
      <c r="L217" s="37">
        <v>3497.2861050000001</v>
      </c>
      <c r="M217" s="20">
        <v>2.62296457875</v>
      </c>
      <c r="N217" s="37">
        <v>187.375</v>
      </c>
      <c r="O217" s="37">
        <f t="shared" si="76"/>
        <v>2166.9918749999997</v>
      </c>
      <c r="P217" s="9">
        <f t="shared" si="72"/>
        <v>6.0040067114193487</v>
      </c>
      <c r="Q217" s="9">
        <f t="shared" si="82"/>
        <v>0.41995430213475665</v>
      </c>
      <c r="R217" s="26">
        <v>30</v>
      </c>
      <c r="S217" s="26">
        <f t="shared" si="74"/>
        <v>346.95</v>
      </c>
      <c r="T217" s="20">
        <f t="shared" si="81"/>
        <v>31.496018540320662</v>
      </c>
      <c r="U217" s="20">
        <f t="shared" si="83"/>
        <v>2.2030102766152435</v>
      </c>
      <c r="V217" s="37">
        <f t="shared" si="84"/>
        <v>157.375</v>
      </c>
      <c r="W217" s="37">
        <f t="shared" si="85"/>
        <v>1820.0418749999999</v>
      </c>
      <c r="X217" s="130">
        <f t="shared" si="69"/>
        <v>533.68414856464301</v>
      </c>
      <c r="Y217" s="130">
        <f t="shared" si="79"/>
        <v>37.328898008154241</v>
      </c>
      <c r="Z217" s="132">
        <v>2666.64</v>
      </c>
      <c r="AA217" s="131">
        <f t="shared" si="67"/>
        <v>30839.691599999998</v>
      </c>
      <c r="AC217" s="86">
        <f t="shared" si="68"/>
        <v>262.29645787499999</v>
      </c>
      <c r="AE217" s="86">
        <f t="shared" si="80"/>
        <v>30839.691599999998</v>
      </c>
      <c r="AF217" s="86">
        <f t="shared" si="86"/>
        <v>33002.015115789472</v>
      </c>
      <c r="AG217" s="86">
        <f t="shared" si="77"/>
        <v>1820.0418749999999</v>
      </c>
      <c r="AH217" s="86">
        <f t="shared" si="70"/>
        <v>1845.2510223214288</v>
      </c>
    </row>
    <row r="218" spans="1:34">
      <c r="A218" s="1">
        <v>1586</v>
      </c>
      <c r="B218" s="21">
        <f t="shared" si="71"/>
        <v>4.8647026065607957</v>
      </c>
      <c r="C218" s="21">
        <f t="shared" si="73"/>
        <v>4.8647026065607957</v>
      </c>
      <c r="D218" s="21">
        <f t="shared" si="78"/>
        <v>0.12146573299777265</v>
      </c>
      <c r="E218" s="1"/>
      <c r="F218">
        <v>11.565</v>
      </c>
      <c r="G218">
        <f t="shared" si="75"/>
        <v>8.6467790747946388E-2</v>
      </c>
      <c r="I218" s="1"/>
      <c r="J218" s="15">
        <v>17</v>
      </c>
      <c r="K218" s="20">
        <v>42.50002861863868</v>
      </c>
      <c r="L218" s="37">
        <v>3963.5909190000002</v>
      </c>
      <c r="M218" s="20">
        <v>2.9726931892500001</v>
      </c>
      <c r="N218" s="37">
        <v>206.75</v>
      </c>
      <c r="O218" s="37">
        <f t="shared" si="76"/>
        <v>2391.0637499999998</v>
      </c>
      <c r="P218" s="9">
        <f t="shared" si="72"/>
        <v>4.9334978807609593</v>
      </c>
      <c r="Q218" s="9">
        <f t="shared" si="82"/>
        <v>0.34507683938089478</v>
      </c>
      <c r="R218" s="26">
        <v>24</v>
      </c>
      <c r="S218" s="26">
        <f t="shared" si="74"/>
        <v>277.56</v>
      </c>
      <c r="T218" s="20">
        <f t="shared" si="81"/>
        <v>37.56653073787772</v>
      </c>
      <c r="U218" s="20">
        <f t="shared" si="83"/>
        <v>2.6276163498691054</v>
      </c>
      <c r="V218" s="37">
        <f t="shared" si="84"/>
        <v>182.75</v>
      </c>
      <c r="W218" s="37">
        <f t="shared" si="85"/>
        <v>2113.5037499999999</v>
      </c>
      <c r="X218" s="130">
        <f t="shared" si="69"/>
        <v>616.68723509511995</v>
      </c>
      <c r="Y218" s="130">
        <f t="shared" si="79"/>
        <v>43.134604922611864</v>
      </c>
      <c r="Z218" s="132">
        <v>3000</v>
      </c>
      <c r="AA218" s="131">
        <f t="shared" si="67"/>
        <v>34695</v>
      </c>
      <c r="AC218" s="86">
        <f t="shared" si="68"/>
        <v>297.26931892499999</v>
      </c>
      <c r="AE218" s="86">
        <f t="shared" si="80"/>
        <v>34695</v>
      </c>
      <c r="AF218" s="86">
        <f t="shared" si="86"/>
        <v>32308.060121052637</v>
      </c>
      <c r="AG218" s="86">
        <f t="shared" si="77"/>
        <v>2113.5037499999999</v>
      </c>
      <c r="AH218" s="86">
        <f t="shared" si="70"/>
        <v>1693.2612937500003</v>
      </c>
    </row>
    <row r="219" spans="1:34">
      <c r="A219" s="1">
        <v>1587</v>
      </c>
      <c r="B219" s="21">
        <f t="shared" si="71"/>
        <v>4.1529383799660478</v>
      </c>
      <c r="C219" s="21">
        <f t="shared" si="73"/>
        <v>4.1529383799660478</v>
      </c>
      <c r="D219" s="21">
        <f t="shared" si="78"/>
        <v>0.10369384219640566</v>
      </c>
      <c r="E219" s="1"/>
      <c r="F219">
        <v>11.565</v>
      </c>
      <c r="G219">
        <f t="shared" si="75"/>
        <v>8.6467790747946388E-2</v>
      </c>
      <c r="I219" s="1"/>
      <c r="J219" s="15">
        <v>17</v>
      </c>
      <c r="K219" s="20">
        <v>42.50002861863868</v>
      </c>
      <c r="L219" s="37">
        <v>3963.5909190000002</v>
      </c>
      <c r="M219" s="20">
        <v>2.9726931892500001</v>
      </c>
      <c r="N219" s="37">
        <v>176.5</v>
      </c>
      <c r="O219" s="37">
        <f t="shared" si="76"/>
        <v>2041.2224999999999</v>
      </c>
      <c r="P219" s="9">
        <f t="shared" si="72"/>
        <v>5.7790407186817472</v>
      </c>
      <c r="Q219" s="9">
        <f t="shared" si="82"/>
        <v>0.40421890392067994</v>
      </c>
      <c r="R219" s="40">
        <v>24</v>
      </c>
      <c r="S219" s="26">
        <f t="shared" si="74"/>
        <v>277.56</v>
      </c>
      <c r="T219" s="20">
        <f t="shared" si="81"/>
        <v>36.720987899956931</v>
      </c>
      <c r="U219" s="20">
        <f t="shared" si="83"/>
        <v>2.5684742853293199</v>
      </c>
      <c r="V219" s="37">
        <f t="shared" si="84"/>
        <v>152.5</v>
      </c>
      <c r="W219" s="37">
        <f t="shared" si="85"/>
        <v>1763.6624999999999</v>
      </c>
      <c r="X219" s="130">
        <f t="shared" si="69"/>
        <v>722.38008983521843</v>
      </c>
      <c r="Y219" s="130">
        <f t="shared" si="79"/>
        <v>50.527362990084995</v>
      </c>
      <c r="Z219" s="132">
        <v>3000</v>
      </c>
      <c r="AA219" s="131">
        <f t="shared" si="67"/>
        <v>34695</v>
      </c>
      <c r="AC219" s="86">
        <f t="shared" si="68"/>
        <v>297.26931892499999</v>
      </c>
      <c r="AE219" s="86">
        <f t="shared" si="80"/>
        <v>34695</v>
      </c>
      <c r="AF219" s="86">
        <f t="shared" si="86"/>
        <v>31685.075384210533</v>
      </c>
      <c r="AG219" s="86">
        <f t="shared" si="77"/>
        <v>1763.6624999999999</v>
      </c>
      <c r="AH219" s="86">
        <f t="shared" si="70"/>
        <v>1404.8876651785713</v>
      </c>
    </row>
    <row r="220" spans="1:34">
      <c r="A220" s="1">
        <v>1588</v>
      </c>
      <c r="B220" s="21">
        <f t="shared" si="71"/>
        <v>4.2214257288060386</v>
      </c>
      <c r="C220" s="21">
        <f t="shared" si="73"/>
        <v>4.2214257288060386</v>
      </c>
      <c r="D220" s="21">
        <f t="shared" si="78"/>
        <v>0.10540388835970133</v>
      </c>
      <c r="E220" s="1"/>
      <c r="F220">
        <v>11.565</v>
      </c>
      <c r="G220">
        <f t="shared" si="75"/>
        <v>8.6467790747946388E-2</v>
      </c>
      <c r="I220" s="1"/>
      <c r="J220" s="15">
        <v>14</v>
      </c>
      <c r="K220" s="20">
        <v>35.000023568290679</v>
      </c>
      <c r="L220" s="37">
        <v>3264.1336980000001</v>
      </c>
      <c r="M220" s="20">
        <v>2.4481002734999997</v>
      </c>
      <c r="N220" s="37">
        <v>147.75</v>
      </c>
      <c r="O220" s="37">
        <f t="shared" si="76"/>
        <v>1708.72875</v>
      </c>
      <c r="P220" s="9">
        <f t="shared" si="72"/>
        <v>5.685283016169044</v>
      </c>
      <c r="Q220" s="9">
        <f t="shared" si="82"/>
        <v>0.39766095813197971</v>
      </c>
      <c r="R220" s="40">
        <v>24</v>
      </c>
      <c r="S220" s="26">
        <f t="shared" si="74"/>
        <v>277.56</v>
      </c>
      <c r="T220" s="20">
        <f t="shared" si="81"/>
        <v>29.314740552121634</v>
      </c>
      <c r="U220" s="20">
        <f t="shared" si="83"/>
        <v>2.0504393153680205</v>
      </c>
      <c r="V220" s="37">
        <f t="shared" si="84"/>
        <v>123.75</v>
      </c>
      <c r="W220" s="37">
        <f t="shared" si="85"/>
        <v>1431.16875</v>
      </c>
      <c r="X220" s="130">
        <f t="shared" si="69"/>
        <v>829.09903545547206</v>
      </c>
      <c r="Y220" s="130">
        <f t="shared" si="79"/>
        <v>57.991891676781933</v>
      </c>
      <c r="Z220" s="132">
        <v>3499.98</v>
      </c>
      <c r="AA220" s="131">
        <f t="shared" si="67"/>
        <v>40477.268700000001</v>
      </c>
      <c r="AC220" s="86">
        <f t="shared" si="68"/>
        <v>244.81002734999998</v>
      </c>
      <c r="AE220" s="86">
        <f t="shared" si="80"/>
        <v>40477.268700000001</v>
      </c>
      <c r="AF220" s="86">
        <f t="shared" si="86"/>
        <v>31573.357350000006</v>
      </c>
      <c r="AG220" s="86">
        <f t="shared" si="77"/>
        <v>1431.16875</v>
      </c>
      <c r="AH220" s="86">
        <f t="shared" si="70"/>
        <v>1313.4552080357141</v>
      </c>
    </row>
    <row r="221" spans="1:34">
      <c r="A221">
        <v>1589</v>
      </c>
      <c r="B221" s="21">
        <f t="shared" si="71"/>
        <v>4.6423045662738804</v>
      </c>
      <c r="C221" s="21">
        <f t="shared" si="73"/>
        <v>4.6423045662738804</v>
      </c>
      <c r="D221" s="21">
        <f t="shared" si="78"/>
        <v>0.11591272325278103</v>
      </c>
      <c r="E221" s="1"/>
      <c r="F221">
        <v>11.565</v>
      </c>
      <c r="G221">
        <f t="shared" si="75"/>
        <v>8.6467790747946388E-2</v>
      </c>
      <c r="I221" s="1"/>
      <c r="J221" s="15">
        <v>13</v>
      </c>
      <c r="K221" s="20">
        <v>32.500021884841338</v>
      </c>
      <c r="L221" s="37">
        <v>3030.9812910000001</v>
      </c>
      <c r="M221" s="20">
        <v>2.2732359682499998</v>
      </c>
      <c r="N221" s="37">
        <v>150.875</v>
      </c>
      <c r="O221" s="37">
        <f t="shared" si="76"/>
        <v>1744.869375</v>
      </c>
      <c r="P221" s="9">
        <f t="shared" si="72"/>
        <v>6.4623075827356438</v>
      </c>
      <c r="Q221" s="9">
        <f t="shared" si="82"/>
        <v>0.4520104659320629</v>
      </c>
      <c r="R221" s="26">
        <v>30</v>
      </c>
      <c r="S221" s="26">
        <f t="shared" si="74"/>
        <v>346.95</v>
      </c>
      <c r="T221" s="20">
        <f t="shared" si="81"/>
        <v>26.037714302105694</v>
      </c>
      <c r="U221" s="20">
        <f t="shared" si="83"/>
        <v>1.8212255023179369</v>
      </c>
      <c r="V221" s="37">
        <f t="shared" si="84"/>
        <v>120.875</v>
      </c>
      <c r="W221" s="37">
        <f t="shared" si="85"/>
        <v>1397.9193749999999</v>
      </c>
      <c r="X221" s="130">
        <f t="shared" si="69"/>
        <v>818.55896047984822</v>
      </c>
      <c r="Y221" s="130">
        <f t="shared" si="79"/>
        <v>57.254659018061318</v>
      </c>
      <c r="Z221" s="132">
        <v>3800</v>
      </c>
      <c r="AA221" s="131">
        <f t="shared" si="67"/>
        <v>43947</v>
      </c>
      <c r="AC221" s="86">
        <f t="shared" si="68"/>
        <v>227.32359682499998</v>
      </c>
      <c r="AE221" s="86">
        <f t="shared" si="80"/>
        <v>43947</v>
      </c>
      <c r="AF221" s="86">
        <f t="shared" si="86"/>
        <v>32134.62891176471</v>
      </c>
      <c r="AG221" s="86">
        <f t="shared" si="77"/>
        <v>1397.9193749999999</v>
      </c>
      <c r="AH221" s="86">
        <f t="shared" si="70"/>
        <v>1310.5186151785711</v>
      </c>
    </row>
    <row r="222" spans="1:34">
      <c r="A222">
        <v>1590</v>
      </c>
      <c r="B222" s="21">
        <f t="shared" si="71"/>
        <v>4.8346121290855573</v>
      </c>
      <c r="C222" s="21">
        <f t="shared" si="73"/>
        <v>4.8346121290855573</v>
      </c>
      <c r="D222" s="21">
        <f t="shared" si="78"/>
        <v>0.12071441021437096</v>
      </c>
      <c r="E222" s="1"/>
      <c r="F222">
        <v>11.565</v>
      </c>
      <c r="G222">
        <f t="shared" si="75"/>
        <v>8.6467790747946388E-2</v>
      </c>
      <c r="I222" s="1"/>
      <c r="J222" s="15">
        <v>13</v>
      </c>
      <c r="K222" s="20">
        <v>32.500021884841338</v>
      </c>
      <c r="L222" s="37">
        <v>3030.9812910000001</v>
      </c>
      <c r="M222" s="20">
        <v>2.2732359682499998</v>
      </c>
      <c r="N222" s="37">
        <v>157.125</v>
      </c>
      <c r="O222" s="37">
        <f t="shared" si="76"/>
        <v>1817.150625</v>
      </c>
      <c r="P222" s="9">
        <f t="shared" si="72"/>
        <v>6.2052547751487044</v>
      </c>
      <c r="Q222" s="9">
        <f t="shared" si="82"/>
        <v>0.43403073379474938</v>
      </c>
      <c r="R222" s="26">
        <v>30</v>
      </c>
      <c r="S222" s="26">
        <f t="shared" si="74"/>
        <v>346.95</v>
      </c>
      <c r="T222" s="20">
        <f t="shared" si="81"/>
        <v>26.294767109692636</v>
      </c>
      <c r="U222" s="20">
        <f t="shared" si="83"/>
        <v>1.8392052344552505</v>
      </c>
      <c r="V222" s="37">
        <f t="shared" si="84"/>
        <v>127.125</v>
      </c>
      <c r="W222" s="37">
        <f t="shared" si="85"/>
        <v>1470.2006249999999</v>
      </c>
      <c r="X222" s="130" t="str">
        <f t="shared" si="69"/>
        <v/>
      </c>
      <c r="Y222" s="130" t="str">
        <f t="shared" si="79"/>
        <v/>
      </c>
      <c r="Z222" s="132"/>
      <c r="AA222" s="131" t="str">
        <f t="shared" si="67"/>
        <v/>
      </c>
      <c r="AC222" s="86">
        <f t="shared" si="68"/>
        <v>227.32359682499998</v>
      </c>
      <c r="AE222" s="86" t="str">
        <f t="shared" si="80"/>
        <v/>
      </c>
      <c r="AF222" s="86">
        <f t="shared" si="86"/>
        <v>32037.059418749999</v>
      </c>
      <c r="AG222" s="86">
        <f t="shared" si="77"/>
        <v>1470.2006249999999</v>
      </c>
      <c r="AH222" s="86">
        <f t="shared" si="70"/>
        <v>1245.7122723214281</v>
      </c>
    </row>
    <row r="223" spans="1:34">
      <c r="A223" s="6">
        <v>1591</v>
      </c>
      <c r="B223" s="21">
        <f t="shared" si="71"/>
        <v>5.1035679919321737</v>
      </c>
      <c r="C223" s="21">
        <f t="shared" si="73"/>
        <v>5.1035679919321737</v>
      </c>
      <c r="D223" s="21">
        <f t="shared" si="78"/>
        <v>0.12742991240779458</v>
      </c>
      <c r="E223" s="1"/>
      <c r="F223">
        <v>11.565</v>
      </c>
      <c r="G223">
        <f t="shared" si="75"/>
        <v>8.6467790747946388E-2</v>
      </c>
      <c r="I223" s="1"/>
      <c r="J223" s="15">
        <v>14</v>
      </c>
      <c r="K223" s="20">
        <v>35.000023568290679</v>
      </c>
      <c r="L223" s="37">
        <v>3264.1336980000001</v>
      </c>
      <c r="M223" s="20">
        <v>2.4481002734999997</v>
      </c>
      <c r="N223" s="37">
        <v>178.625</v>
      </c>
      <c r="O223" s="37">
        <f t="shared" si="76"/>
        <v>2065.7981249999998</v>
      </c>
      <c r="P223" s="9">
        <f t="shared" si="72"/>
        <v>5.8782404873266358</v>
      </c>
      <c r="Q223" s="9">
        <f t="shared" si="82"/>
        <v>0.41115749869839052</v>
      </c>
      <c r="R223" s="40">
        <v>30</v>
      </c>
      <c r="S223" s="26">
        <f t="shared" si="74"/>
        <v>346.95</v>
      </c>
      <c r="T223" s="20">
        <f t="shared" si="81"/>
        <v>29.121783080964043</v>
      </c>
      <c r="U223" s="20">
        <f t="shared" si="83"/>
        <v>2.0369427748016098</v>
      </c>
      <c r="V223" s="37">
        <f t="shared" si="84"/>
        <v>148.625</v>
      </c>
      <c r="W223" s="37">
        <f t="shared" si="85"/>
        <v>1718.848125</v>
      </c>
      <c r="X223" s="130">
        <f t="shared" si="69"/>
        <v>587.82404873266353</v>
      </c>
      <c r="Y223" s="130">
        <f t="shared" si="79"/>
        <v>41.11574986983905</v>
      </c>
      <c r="Z223" s="132">
        <v>3000</v>
      </c>
      <c r="AA223" s="131">
        <f t="shared" si="67"/>
        <v>34695</v>
      </c>
      <c r="AC223" s="86">
        <f t="shared" si="68"/>
        <v>244.81002734999998</v>
      </c>
      <c r="AE223" s="86">
        <f t="shared" si="80"/>
        <v>34695</v>
      </c>
      <c r="AF223" s="86">
        <f t="shared" si="86"/>
        <v>30596.508562499999</v>
      </c>
      <c r="AG223" s="86">
        <f t="shared" si="77"/>
        <v>1718.848125</v>
      </c>
      <c r="AH223" s="86">
        <f t="shared" si="70"/>
        <v>1193.0068499999995</v>
      </c>
    </row>
    <row r="224" spans="1:34">
      <c r="A224" s="6">
        <v>1592</v>
      </c>
      <c r="B224" s="21">
        <f t="shared" si="71"/>
        <v>8.7466607768425622</v>
      </c>
      <c r="C224" s="21">
        <f t="shared" si="73"/>
        <v>8.7466607768425622</v>
      </c>
      <c r="D224" s="21">
        <f t="shared" si="78"/>
        <v>0.21839352751167443</v>
      </c>
      <c r="E224" s="1"/>
      <c r="F224">
        <v>11.565</v>
      </c>
      <c r="G224">
        <f t="shared" si="75"/>
        <v>8.6467790747946388E-2</v>
      </c>
      <c r="I224" s="1"/>
      <c r="J224" s="15">
        <v>15</v>
      </c>
      <c r="K224" s="20">
        <v>37.500025251740013</v>
      </c>
      <c r="L224" s="37">
        <v>3497.2861050000001</v>
      </c>
      <c r="M224" s="20">
        <v>2.62296457875</v>
      </c>
      <c r="N224" s="37">
        <v>328</v>
      </c>
      <c r="O224" s="37">
        <f t="shared" si="76"/>
        <v>3793.3199999999997</v>
      </c>
      <c r="P224" s="9">
        <f t="shared" ref="P224:P255" si="87">IF(R224="","",R224/B224)</f>
        <v>3.429880358390855</v>
      </c>
      <c r="Q224" s="9">
        <f t="shared" si="82"/>
        <v>0.2399052968368903</v>
      </c>
      <c r="R224" s="40">
        <v>30</v>
      </c>
      <c r="S224" s="26">
        <f t="shared" si="74"/>
        <v>346.95</v>
      </c>
      <c r="T224" s="20">
        <f t="shared" si="81"/>
        <v>34.070144893349159</v>
      </c>
      <c r="U224" s="20">
        <f t="shared" si="83"/>
        <v>2.38305928191311</v>
      </c>
      <c r="V224" s="37">
        <f t="shared" si="84"/>
        <v>298</v>
      </c>
      <c r="W224" s="37">
        <f t="shared" si="85"/>
        <v>3446.37</v>
      </c>
      <c r="X224" s="130">
        <f t="shared" si="69"/>
        <v>365.85390489502453</v>
      </c>
      <c r="Y224" s="130">
        <f t="shared" si="79"/>
        <v>25.589898329268298</v>
      </c>
      <c r="Z224" s="132">
        <v>3200</v>
      </c>
      <c r="AA224" s="131">
        <f t="shared" si="67"/>
        <v>37008</v>
      </c>
      <c r="AC224" s="86">
        <f t="shared" si="68"/>
        <v>262.29645787499999</v>
      </c>
      <c r="AE224" s="86">
        <f t="shared" si="80"/>
        <v>37008</v>
      </c>
      <c r="AF224" s="86">
        <f t="shared" si="86"/>
        <v>29352.539812499999</v>
      </c>
      <c r="AG224" s="86">
        <f t="shared" si="77"/>
        <v>3446.37</v>
      </c>
      <c r="AH224" s="86">
        <f t="shared" si="70"/>
        <v>1140.0471883928567</v>
      </c>
    </row>
    <row r="225" spans="1:34">
      <c r="A225" s="6">
        <v>1593</v>
      </c>
      <c r="B225" s="21">
        <f t="shared" si="71"/>
        <v>8.2923021084395092</v>
      </c>
      <c r="C225" s="21">
        <f t="shared" si="73"/>
        <v>8.2923021084395092</v>
      </c>
      <c r="D225" s="21">
        <f t="shared" si="78"/>
        <v>0.20704874178375801</v>
      </c>
      <c r="E225" s="3"/>
      <c r="F225">
        <v>11.565</v>
      </c>
      <c r="G225">
        <f t="shared" si="75"/>
        <v>8.6467790747946388E-2</v>
      </c>
      <c r="I225" s="3"/>
      <c r="J225" s="15">
        <v>13</v>
      </c>
      <c r="K225" s="20">
        <v>32.500021884841338</v>
      </c>
      <c r="L225" s="37">
        <v>3030.9812910000001</v>
      </c>
      <c r="M225" s="20">
        <v>2.2732359682499998</v>
      </c>
      <c r="N225" s="37">
        <v>269.5</v>
      </c>
      <c r="O225" s="37">
        <f t="shared" si="76"/>
        <v>3116.7674999999999</v>
      </c>
      <c r="P225" s="9">
        <f t="shared" si="87"/>
        <v>4.3413758361940191</v>
      </c>
      <c r="Q225" s="9">
        <f t="shared" si="82"/>
        <v>0.3036604632912801</v>
      </c>
      <c r="R225" s="26">
        <v>36</v>
      </c>
      <c r="S225" s="26">
        <f t="shared" si="74"/>
        <v>416.34</v>
      </c>
      <c r="T225" s="20">
        <f t="shared" si="81"/>
        <v>28.15864604864732</v>
      </c>
      <c r="U225" s="20">
        <f t="shared" si="83"/>
        <v>1.9695755049587198</v>
      </c>
      <c r="V225" s="37">
        <f t="shared" si="84"/>
        <v>233.5</v>
      </c>
      <c r="W225" s="37">
        <f t="shared" si="85"/>
        <v>2700.4274999999998</v>
      </c>
      <c r="X225" s="130">
        <f t="shared" si="69"/>
        <v>381.10044215389826</v>
      </c>
      <c r="Y225" s="130">
        <f t="shared" si="79"/>
        <v>26.656327669252871</v>
      </c>
      <c r="Z225" s="132">
        <v>3160.2</v>
      </c>
      <c r="AA225" s="131">
        <f t="shared" si="67"/>
        <v>36547.712999999996</v>
      </c>
      <c r="AC225" s="86">
        <f t="shared" si="68"/>
        <v>227.32359682499998</v>
      </c>
      <c r="AE225" s="86">
        <f t="shared" si="80"/>
        <v>36547.712999999996</v>
      </c>
      <c r="AF225" s="86">
        <f t="shared" si="86"/>
        <v>27865.7004375</v>
      </c>
      <c r="AG225" s="86">
        <f t="shared" si="77"/>
        <v>2700.4274999999998</v>
      </c>
      <c r="AH225" s="86">
        <f t="shared" si="70"/>
        <v>1108.9891151785712</v>
      </c>
    </row>
    <row r="226" spans="1:34">
      <c r="A226" s="6">
        <v>1594</v>
      </c>
      <c r="B226" s="21">
        <f t="shared" si="71"/>
        <v>5.2818146251512568</v>
      </c>
      <c r="C226" s="21">
        <f t="shared" si="73"/>
        <v>5.2818146251512568</v>
      </c>
      <c r="D226" s="21">
        <f t="shared" si="78"/>
        <v>0.1318805149850501</v>
      </c>
      <c r="E226" s="1"/>
      <c r="F226">
        <v>11.565</v>
      </c>
      <c r="G226">
        <f t="shared" si="75"/>
        <v>8.6467790747946388E-2</v>
      </c>
      <c r="I226" s="1"/>
      <c r="J226" s="15">
        <v>11</v>
      </c>
      <c r="K226" s="20">
        <v>27.500018517942674</v>
      </c>
      <c r="L226" s="37">
        <v>2564.676477</v>
      </c>
      <c r="M226" s="20">
        <v>1.9235073577499999</v>
      </c>
      <c r="N226" s="37">
        <v>145.25</v>
      </c>
      <c r="O226" s="37">
        <f t="shared" si="76"/>
        <v>1679.8162499999999</v>
      </c>
      <c r="P226" s="9">
        <f t="shared" si="87"/>
        <v>11.359732262144995</v>
      </c>
      <c r="Q226" s="9">
        <f t="shared" si="82"/>
        <v>0.79456414089500871</v>
      </c>
      <c r="R226" s="26">
        <v>60</v>
      </c>
      <c r="S226" s="26">
        <f t="shared" si="74"/>
        <v>693.9</v>
      </c>
      <c r="T226" s="20">
        <f t="shared" si="81"/>
        <v>16.14028625579768</v>
      </c>
      <c r="U226" s="20">
        <f t="shared" si="83"/>
        <v>1.1289432168549913</v>
      </c>
      <c r="V226" s="37">
        <f t="shared" si="84"/>
        <v>85.25</v>
      </c>
      <c r="W226" s="37">
        <f t="shared" si="85"/>
        <v>985.91624999999999</v>
      </c>
      <c r="X226" s="130" t="str">
        <f t="shared" si="69"/>
        <v/>
      </c>
      <c r="Y226" s="130" t="str">
        <f t="shared" si="79"/>
        <v/>
      </c>
      <c r="Z226" s="132"/>
      <c r="AA226" s="131" t="str">
        <f t="shared" si="67"/>
        <v/>
      </c>
      <c r="AC226" s="86">
        <f t="shared" si="68"/>
        <v>192.350735775</v>
      </c>
      <c r="AE226" s="86" t="str">
        <f t="shared" si="80"/>
        <v/>
      </c>
      <c r="AF226" s="86">
        <f t="shared" si="86"/>
        <v>26751.078562499999</v>
      </c>
      <c r="AG226" s="86">
        <f t="shared" si="77"/>
        <v>985.91624999999999</v>
      </c>
      <c r="AH226" s="86">
        <f t="shared" si="70"/>
        <v>1091.3252678571425</v>
      </c>
    </row>
    <row r="227" spans="1:34">
      <c r="A227" s="6">
        <v>1595</v>
      </c>
      <c r="B227" s="21">
        <f t="shared" si="71"/>
        <v>7.5909039793481918</v>
      </c>
      <c r="C227" s="21">
        <f t="shared" si="73"/>
        <v>7.5909039793481918</v>
      </c>
      <c r="D227" s="21">
        <f t="shared" si="78"/>
        <v>0.18953567988384998</v>
      </c>
      <c r="E227" s="1"/>
      <c r="F227">
        <v>11.565</v>
      </c>
      <c r="G227">
        <f t="shared" si="75"/>
        <v>8.6467790747946388E-2</v>
      </c>
      <c r="I227" s="1"/>
      <c r="J227" s="15">
        <v>11</v>
      </c>
      <c r="K227" s="20">
        <v>27.500018517942674</v>
      </c>
      <c r="L227" s="37">
        <v>2564.676477</v>
      </c>
      <c r="M227" s="20">
        <v>1.9235073577499999</v>
      </c>
      <c r="N227" s="37">
        <v>208.75</v>
      </c>
      <c r="O227" s="37">
        <f t="shared" si="76"/>
        <v>2414.1937499999999</v>
      </c>
      <c r="P227" s="9">
        <f t="shared" si="87"/>
        <v>15.808393878577824</v>
      </c>
      <c r="Q227" s="9">
        <f t="shared" si="82"/>
        <v>1.1057287805029938</v>
      </c>
      <c r="R227" s="26">
        <v>120</v>
      </c>
      <c r="S227" s="26">
        <f t="shared" si="74"/>
        <v>1387.8</v>
      </c>
      <c r="T227" s="20">
        <f t="shared" si="81"/>
        <v>11.69162463936485</v>
      </c>
      <c r="U227" s="20">
        <f t="shared" si="83"/>
        <v>0.81777857724700609</v>
      </c>
      <c r="V227" s="37">
        <f t="shared" si="84"/>
        <v>88.75</v>
      </c>
      <c r="W227" s="37">
        <f t="shared" si="85"/>
        <v>1026.39375</v>
      </c>
      <c r="X227" s="130">
        <f t="shared" si="69"/>
        <v>395.2098469644456</v>
      </c>
      <c r="Y227" s="130">
        <f t="shared" si="79"/>
        <v>27.643219512574849</v>
      </c>
      <c r="Z227" s="132">
        <v>3000</v>
      </c>
      <c r="AA227" s="131">
        <f t="shared" si="67"/>
        <v>34695</v>
      </c>
      <c r="AC227" s="86">
        <f t="shared" si="68"/>
        <v>192.350735775</v>
      </c>
      <c r="AE227" s="86">
        <f t="shared" si="80"/>
        <v>34695</v>
      </c>
      <c r="AF227" s="86">
        <f t="shared" si="86"/>
        <v>27160.691062499998</v>
      </c>
      <c r="AG227" s="86">
        <f t="shared" si="77"/>
        <v>1026.39375</v>
      </c>
      <c r="AH227" s="86">
        <f t="shared" si="70"/>
        <v>1091.9657142857141</v>
      </c>
    </row>
    <row r="228" spans="1:34">
      <c r="A228" s="6">
        <v>1596</v>
      </c>
      <c r="B228" s="21">
        <f t="shared" si="71"/>
        <v>4.8499967341104906</v>
      </c>
      <c r="C228" s="21">
        <f t="shared" si="73"/>
        <v>4.8499967341104906</v>
      </c>
      <c r="D228" s="21">
        <f t="shared" si="78"/>
        <v>0.12109854517129814</v>
      </c>
      <c r="E228" s="1"/>
      <c r="F228">
        <v>11.565</v>
      </c>
      <c r="G228">
        <f t="shared" si="75"/>
        <v>8.6467790747946388E-2</v>
      </c>
      <c r="I228" s="1"/>
      <c r="J228" s="15">
        <v>4</v>
      </c>
      <c r="K228" s="20">
        <v>10.000006733797337</v>
      </c>
      <c r="L228" s="37">
        <v>932.60962800000004</v>
      </c>
      <c r="M228" s="20">
        <v>0.69945722099999996</v>
      </c>
      <c r="N228" s="37">
        <v>48.5</v>
      </c>
      <c r="O228" s="37">
        <f t="shared" si="76"/>
        <v>560.90250000000003</v>
      </c>
      <c r="P228" s="9">
        <f t="shared" si="87"/>
        <v>12.371142351089489</v>
      </c>
      <c r="Q228" s="9">
        <f t="shared" si="82"/>
        <v>0.86530790226804144</v>
      </c>
      <c r="R228" s="26">
        <v>60</v>
      </c>
      <c r="S228" s="26">
        <f t="shared" si="74"/>
        <v>693.9</v>
      </c>
      <c r="T228" s="20">
        <f t="shared" si="81"/>
        <v>-2.3711356172921523</v>
      </c>
      <c r="U228" s="20">
        <f t="shared" si="83"/>
        <v>-0.16585068126804126</v>
      </c>
      <c r="V228" s="37">
        <f t="shared" si="84"/>
        <v>-11.5</v>
      </c>
      <c r="W228" s="37">
        <f t="shared" si="85"/>
        <v>-132.9975</v>
      </c>
      <c r="X228" s="130">
        <f t="shared" si="69"/>
        <v>288.65586447797108</v>
      </c>
      <c r="Y228" s="130">
        <f t="shared" si="79"/>
        <v>20.190229283620212</v>
      </c>
      <c r="Z228" s="132">
        <v>1399.98</v>
      </c>
      <c r="AA228" s="131">
        <f t="shared" si="67"/>
        <v>16190.768699999999</v>
      </c>
      <c r="AC228" s="86">
        <f t="shared" si="68"/>
        <v>69.945722099999998</v>
      </c>
      <c r="AE228" s="86">
        <f t="shared" si="80"/>
        <v>16190.768699999999</v>
      </c>
      <c r="AF228" s="86">
        <f t="shared" si="86"/>
        <v>26577.585337500001</v>
      </c>
      <c r="AG228" s="86">
        <f t="shared" si="77"/>
        <v>-132.9975</v>
      </c>
      <c r="AH228" s="86">
        <f t="shared" si="70"/>
        <v>1094.9220535714285</v>
      </c>
    </row>
    <row r="229" spans="1:34">
      <c r="A229" s="6">
        <v>1597</v>
      </c>
      <c r="B229" s="21">
        <v>5.9749999999999996</v>
      </c>
      <c r="C229" s="21">
        <f t="shared" si="73"/>
        <v>5.9749999999999996</v>
      </c>
      <c r="D229" s="21">
        <f t="shared" si="78"/>
        <v>0.14918851435705366</v>
      </c>
      <c r="E229" s="1"/>
      <c r="F229">
        <v>11.565</v>
      </c>
      <c r="G229">
        <f t="shared" si="75"/>
        <v>8.6467790747946388E-2</v>
      </c>
      <c r="I229" s="1"/>
      <c r="J229" s="15">
        <v>0</v>
      </c>
      <c r="K229" s="20">
        <v>0</v>
      </c>
      <c r="L229" s="37">
        <v>0</v>
      </c>
      <c r="M229" s="20">
        <v>0</v>
      </c>
      <c r="N229" s="37">
        <v>0</v>
      </c>
      <c r="O229" s="37">
        <f t="shared" si="76"/>
        <v>0</v>
      </c>
      <c r="P229" s="9">
        <f t="shared" si="87"/>
        <v>50.209205020920507</v>
      </c>
      <c r="Q229" s="9">
        <f t="shared" si="82"/>
        <v>3.5119167364016741</v>
      </c>
      <c r="R229" s="26">
        <v>300</v>
      </c>
      <c r="S229" s="26">
        <f t="shared" si="74"/>
        <v>3469.5</v>
      </c>
      <c r="T229" s="20">
        <f t="shared" si="81"/>
        <v>-50.209205020920507</v>
      </c>
      <c r="U229" s="20">
        <f t="shared" si="83"/>
        <v>-3.5119167364016741</v>
      </c>
      <c r="V229" s="37">
        <f t="shared" si="84"/>
        <v>-300</v>
      </c>
      <c r="W229" s="37">
        <f t="shared" si="85"/>
        <v>-3469.5</v>
      </c>
      <c r="X229" s="130">
        <f t="shared" si="69"/>
        <v>278.82845188284523</v>
      </c>
      <c r="Y229" s="130">
        <f t="shared" si="79"/>
        <v>19.502844276150633</v>
      </c>
      <c r="Z229" s="132">
        <v>1666</v>
      </c>
      <c r="AA229" s="131">
        <f t="shared" si="67"/>
        <v>19267.29</v>
      </c>
      <c r="AC229" s="86">
        <f t="shared" si="68"/>
        <v>0</v>
      </c>
      <c r="AE229" s="86">
        <f t="shared" si="80"/>
        <v>19267.29</v>
      </c>
      <c r="AF229" s="86">
        <f t="shared" si="86"/>
        <v>26224.054087500001</v>
      </c>
      <c r="AG229" s="86">
        <f t="shared" si="77"/>
        <v>-3469.5</v>
      </c>
      <c r="AH229" s="86">
        <f t="shared" si="70"/>
        <v>1048.950267857143</v>
      </c>
    </row>
    <row r="230" spans="1:34">
      <c r="A230" s="6">
        <v>1598</v>
      </c>
      <c r="B230" s="21">
        <f t="shared" ref="B230:B260" si="88">IF(N230="","",N230/K230)</f>
        <v>7.6857091103135318</v>
      </c>
      <c r="C230" s="21">
        <f t="shared" si="73"/>
        <v>7.6857091103135318</v>
      </c>
      <c r="D230" s="21">
        <f t="shared" si="78"/>
        <v>0.19190284919634285</v>
      </c>
      <c r="E230" s="1"/>
      <c r="F230">
        <v>11.565</v>
      </c>
      <c r="G230">
        <f t="shared" si="75"/>
        <v>8.6467790747946388E-2</v>
      </c>
      <c r="I230" s="1"/>
      <c r="J230" s="15">
        <v>14</v>
      </c>
      <c r="K230" s="20">
        <v>35.000023568290679</v>
      </c>
      <c r="L230" s="37">
        <v>3264.1336980000001</v>
      </c>
      <c r="M230" s="20">
        <v>2.4481002734999997</v>
      </c>
      <c r="N230" s="37">
        <v>269</v>
      </c>
      <c r="O230" s="37">
        <f t="shared" si="76"/>
        <v>3110.9849999999997</v>
      </c>
      <c r="P230" s="9">
        <f t="shared" si="87"/>
        <v>39.033483533409679</v>
      </c>
      <c r="Q230" s="9">
        <f t="shared" si="82"/>
        <v>2.7302233533457256</v>
      </c>
      <c r="R230" s="26">
        <v>300</v>
      </c>
      <c r="S230" s="26">
        <f t="shared" si="74"/>
        <v>3469.5</v>
      </c>
      <c r="T230" s="20">
        <f t="shared" si="81"/>
        <v>-4.0334599651190004</v>
      </c>
      <c r="U230" s="20">
        <f t="shared" si="83"/>
        <v>-0.28212307984572493</v>
      </c>
      <c r="V230" s="37">
        <f t="shared" si="84"/>
        <v>-31</v>
      </c>
      <c r="W230" s="37">
        <f t="shared" si="85"/>
        <v>-358.51499999999999</v>
      </c>
      <c r="X230" s="130" t="str">
        <f t="shared" si="69"/>
        <v/>
      </c>
      <c r="Y230" s="130" t="str">
        <f t="shared" si="79"/>
        <v/>
      </c>
      <c r="Z230" s="132"/>
      <c r="AA230" s="131" t="str">
        <f t="shared" si="67"/>
        <v/>
      </c>
      <c r="AC230" s="86">
        <f t="shared" si="68"/>
        <v>244.81002734999998</v>
      </c>
      <c r="AE230" s="86" t="str">
        <f t="shared" si="80"/>
        <v/>
      </c>
      <c r="AF230" s="86">
        <f t="shared" si="86"/>
        <v>24737.214712500001</v>
      </c>
      <c r="AG230" s="86">
        <f t="shared" si="77"/>
        <v>-358.51499999999999</v>
      </c>
      <c r="AH230" s="86">
        <f t="shared" si="70"/>
        <v>1014.2600892857143</v>
      </c>
    </row>
    <row r="231" spans="1:34">
      <c r="A231" s="6">
        <v>1599</v>
      </c>
      <c r="B231" s="21">
        <f t="shared" si="88"/>
        <v>7.1545406368227864</v>
      </c>
      <c r="C231" s="21">
        <f t="shared" si="73"/>
        <v>7.1545406368227864</v>
      </c>
      <c r="D231" s="21">
        <f t="shared" si="78"/>
        <v>0.17864021565100588</v>
      </c>
      <c r="E231" s="1"/>
      <c r="F231">
        <v>11.565</v>
      </c>
      <c r="G231">
        <f t="shared" si="75"/>
        <v>8.6467790747946388E-2</v>
      </c>
      <c r="I231" s="1"/>
      <c r="J231" s="15">
        <v>11</v>
      </c>
      <c r="K231" s="20">
        <v>27.500018517942674</v>
      </c>
      <c r="L231" s="37">
        <v>2564.676477</v>
      </c>
      <c r="M231" s="20">
        <v>1.9235073577499999</v>
      </c>
      <c r="N231" s="37">
        <v>196.75</v>
      </c>
      <c r="O231" s="37">
        <f t="shared" si="76"/>
        <v>2275.4137499999997</v>
      </c>
      <c r="P231" s="9">
        <f t="shared" si="87"/>
        <v>8.3862826484196216</v>
      </c>
      <c r="Q231" s="9">
        <f t="shared" si="82"/>
        <v>0.58658420058449812</v>
      </c>
      <c r="R231" s="26">
        <v>60</v>
      </c>
      <c r="S231" s="26">
        <f t="shared" si="74"/>
        <v>693.9</v>
      </c>
      <c r="T231" s="20">
        <f t="shared" si="81"/>
        <v>19.113735869523055</v>
      </c>
      <c r="U231" s="20">
        <f t="shared" si="83"/>
        <v>1.3369231571655018</v>
      </c>
      <c r="V231" s="37">
        <f t="shared" si="84"/>
        <v>136.75</v>
      </c>
      <c r="W231" s="37">
        <f t="shared" si="85"/>
        <v>1581.5137499999998</v>
      </c>
      <c r="X231" s="130" t="str">
        <f t="shared" si="69"/>
        <v/>
      </c>
      <c r="Y231" s="130" t="str">
        <f t="shared" si="79"/>
        <v/>
      </c>
      <c r="Z231" s="132"/>
      <c r="AA231" s="131" t="str">
        <f t="shared" ref="AA231:AA294" si="89">IF(Z231="","",Z231*F231)</f>
        <v/>
      </c>
      <c r="AC231" s="86">
        <f t="shared" si="68"/>
        <v>192.350735775</v>
      </c>
      <c r="AE231" s="86" t="str">
        <f t="shared" si="80"/>
        <v/>
      </c>
      <c r="AF231" s="86">
        <f t="shared" si="86"/>
        <v>23417.322918749996</v>
      </c>
      <c r="AG231" s="86">
        <f t="shared" si="77"/>
        <v>1581.5137499999998</v>
      </c>
      <c r="AH231" s="86">
        <f t="shared" si="70"/>
        <v>983.17553571428562</v>
      </c>
    </row>
    <row r="232" spans="1:34">
      <c r="A232" s="6">
        <v>1600</v>
      </c>
      <c r="B232" s="21">
        <f t="shared" si="88"/>
        <v>3.8799973872883933</v>
      </c>
      <c r="C232" s="21">
        <f t="shared" si="73"/>
        <v>3.8799973872883933</v>
      </c>
      <c r="D232" s="21">
        <f t="shared" si="78"/>
        <v>9.6878836137038515E-2</v>
      </c>
      <c r="E232" s="1"/>
      <c r="F232">
        <v>11.565</v>
      </c>
      <c r="G232">
        <f t="shared" si="75"/>
        <v>8.6467790747946388E-2</v>
      </c>
      <c r="I232" s="1"/>
      <c r="J232" s="15">
        <v>10</v>
      </c>
      <c r="K232" s="20">
        <v>25.000016834493337</v>
      </c>
      <c r="L232" s="37">
        <v>2331.5240699999999</v>
      </c>
      <c r="M232" s="20">
        <v>1.7486430525000001</v>
      </c>
      <c r="N232" s="37">
        <v>97</v>
      </c>
      <c r="O232" s="37">
        <f t="shared" si="76"/>
        <v>1121.8050000000001</v>
      </c>
      <c r="P232" s="9">
        <f t="shared" si="87"/>
        <v>12.886606615718215</v>
      </c>
      <c r="Q232" s="9">
        <f t="shared" si="82"/>
        <v>0.90136239819587627</v>
      </c>
      <c r="R232" s="26">
        <v>50</v>
      </c>
      <c r="S232" s="26">
        <f t="shared" si="74"/>
        <v>578.25</v>
      </c>
      <c r="T232" s="20">
        <f t="shared" si="81"/>
        <v>12.113410218775122</v>
      </c>
      <c r="U232" s="20">
        <f t="shared" si="83"/>
        <v>0.8472806543041238</v>
      </c>
      <c r="V232" s="37">
        <f t="shared" si="84"/>
        <v>47</v>
      </c>
      <c r="W232" s="37">
        <f t="shared" si="85"/>
        <v>543.55499999999995</v>
      </c>
      <c r="X232" s="130" t="str">
        <f t="shared" si="69"/>
        <v/>
      </c>
      <c r="Y232" s="130" t="str">
        <f t="shared" si="79"/>
        <v/>
      </c>
      <c r="Z232" s="132"/>
      <c r="AA232" s="131" t="str">
        <f t="shared" si="89"/>
        <v/>
      </c>
      <c r="AC232" s="86">
        <f t="shared" ref="AC232:AC295" si="90">IF(M232="","",M232*100)</f>
        <v>174.86430525</v>
      </c>
      <c r="AE232" s="86" t="str">
        <f t="shared" si="80"/>
        <v/>
      </c>
      <c r="AF232" s="86">
        <f t="shared" si="86"/>
        <v>22048.677780000002</v>
      </c>
      <c r="AG232" s="86">
        <f t="shared" si="77"/>
        <v>543.55499999999995</v>
      </c>
      <c r="AH232" s="86">
        <f t="shared" si="70"/>
        <v>945.41598214285705</v>
      </c>
    </row>
    <row r="233" spans="1:34">
      <c r="A233" s="6">
        <v>1601</v>
      </c>
      <c r="B233" s="21">
        <f t="shared" si="88"/>
        <v>3.0199979663945742</v>
      </c>
      <c r="C233" s="21">
        <f t="shared" si="73"/>
        <v>3.0199979663945742</v>
      </c>
      <c r="D233" s="21">
        <f t="shared" si="78"/>
        <v>7.540569204480832E-2</v>
      </c>
      <c r="E233" s="1"/>
      <c r="F233">
        <v>11.565</v>
      </c>
      <c r="G233">
        <f t="shared" si="75"/>
        <v>8.6467790747946388E-2</v>
      </c>
      <c r="I233" s="1"/>
      <c r="J233" s="15">
        <v>10</v>
      </c>
      <c r="K233" s="20">
        <v>25.000016834493337</v>
      </c>
      <c r="L233" s="37">
        <v>2331.5240699999999</v>
      </c>
      <c r="M233" s="20">
        <v>1.7486430525000001</v>
      </c>
      <c r="N233" s="37">
        <v>75.5</v>
      </c>
      <c r="O233" s="37">
        <f t="shared" si="76"/>
        <v>873.15749999999991</v>
      </c>
      <c r="P233" s="9">
        <f t="shared" si="87"/>
        <v>6.6225210157598244</v>
      </c>
      <c r="Q233" s="9">
        <f t="shared" si="82"/>
        <v>0.46321670264900655</v>
      </c>
      <c r="R233" s="26">
        <v>20</v>
      </c>
      <c r="S233" s="26">
        <f t="shared" si="74"/>
        <v>231.29999999999998</v>
      </c>
      <c r="T233" s="20">
        <f>IF(K233="","",K233-P233)</f>
        <v>18.377495818733514</v>
      </c>
      <c r="U233" s="20">
        <f t="shared" si="83"/>
        <v>1.2854263498509932</v>
      </c>
      <c r="V233" s="37">
        <f t="shared" si="84"/>
        <v>55.5</v>
      </c>
      <c r="W233" s="37">
        <f t="shared" si="85"/>
        <v>641.85749999999996</v>
      </c>
      <c r="X233" s="130">
        <f t="shared" si="69"/>
        <v>300.33132806470803</v>
      </c>
      <c r="Y233" s="130">
        <f t="shared" si="79"/>
        <v>21.006877465132451</v>
      </c>
      <c r="Z233" s="132">
        <v>907</v>
      </c>
      <c r="AA233" s="131">
        <f t="shared" si="89"/>
        <v>10489.455</v>
      </c>
      <c r="AC233" s="86">
        <f t="shared" si="90"/>
        <v>174.86430525</v>
      </c>
      <c r="AE233" s="86">
        <f t="shared" si="80"/>
        <v>10489.455</v>
      </c>
      <c r="AF233" s="86">
        <f t="shared" si="86"/>
        <v>22048.677780000002</v>
      </c>
      <c r="AG233" s="86">
        <f t="shared" si="77"/>
        <v>641.85749999999996</v>
      </c>
      <c r="AH233" s="86">
        <f t="shared" si="70"/>
        <v>909.91205357142849</v>
      </c>
    </row>
    <row r="234" spans="1:34">
      <c r="A234" s="6">
        <v>1602</v>
      </c>
      <c r="B234" s="21">
        <f t="shared" si="88"/>
        <v>2.8999980472000879</v>
      </c>
      <c r="C234" s="21">
        <f t="shared" si="73"/>
        <v>2.8999980472000879</v>
      </c>
      <c r="D234" s="21">
        <f t="shared" si="78"/>
        <v>7.2409439380776208E-2</v>
      </c>
      <c r="E234" s="1"/>
      <c r="F234">
        <v>10.755000000000001</v>
      </c>
      <c r="G234">
        <f t="shared" si="75"/>
        <v>9.2980009298000918E-2</v>
      </c>
      <c r="I234" s="1"/>
      <c r="J234" s="15">
        <v>10</v>
      </c>
      <c r="K234" s="20">
        <v>25.000016834493337</v>
      </c>
      <c r="L234" s="37">
        <v>2331.5240699999999</v>
      </c>
      <c r="M234" s="20">
        <v>1.7486430525000001</v>
      </c>
      <c r="N234" s="37">
        <v>72.5</v>
      </c>
      <c r="O234" s="37">
        <f t="shared" si="76"/>
        <v>779.73750000000007</v>
      </c>
      <c r="P234" s="9">
        <f t="shared" si="87"/>
        <v>10.344834552204139</v>
      </c>
      <c r="Q234" s="9">
        <f t="shared" si="82"/>
        <v>0.72357643551724127</v>
      </c>
      <c r="R234" s="26">
        <v>30</v>
      </c>
      <c r="S234" s="26">
        <f t="shared" si="74"/>
        <v>322.65000000000003</v>
      </c>
      <c r="T234" s="20">
        <f t="shared" si="81"/>
        <v>14.655182282289198</v>
      </c>
      <c r="U234" s="20">
        <f t="shared" si="83"/>
        <v>1.0250666169827587</v>
      </c>
      <c r="V234" s="37">
        <f t="shared" si="84"/>
        <v>42.5</v>
      </c>
      <c r="W234" s="37">
        <f t="shared" si="85"/>
        <v>457.08750000000003</v>
      </c>
      <c r="X234" s="130">
        <f t="shared" si="69"/>
        <v>103.44834552204139</v>
      </c>
      <c r="Y234" s="130">
        <f t="shared" si="79"/>
        <v>7.235764355172412</v>
      </c>
      <c r="Z234" s="132">
        <v>300</v>
      </c>
      <c r="AA234" s="131">
        <f t="shared" si="89"/>
        <v>3226.5000000000005</v>
      </c>
      <c r="AC234" s="86">
        <f t="shared" si="90"/>
        <v>174.86430525</v>
      </c>
      <c r="AE234" s="86">
        <f t="shared" si="80"/>
        <v>3226.5000000000005</v>
      </c>
      <c r="AF234" s="86">
        <f t="shared" si="86"/>
        <v>21814.977780000001</v>
      </c>
      <c r="AG234" s="86">
        <f t="shared" si="77"/>
        <v>457.08750000000003</v>
      </c>
      <c r="AH234" s="86">
        <f t="shared" si="70"/>
        <v>892.91223214285731</v>
      </c>
    </row>
    <row r="235" spans="1:34">
      <c r="A235" s="6">
        <v>1603</v>
      </c>
      <c r="B235" s="21">
        <f t="shared" si="88"/>
        <v>3.6769206009592628</v>
      </c>
      <c r="C235" s="21">
        <f t="shared" si="73"/>
        <v>3.6769206009592628</v>
      </c>
      <c r="D235" s="21">
        <f t="shared" si="78"/>
        <v>9.1808254705599543E-2</v>
      </c>
      <c r="E235" s="1"/>
      <c r="F235">
        <v>10.755000000000001</v>
      </c>
      <c r="G235">
        <f t="shared" si="75"/>
        <v>9.2980009298000918E-2</v>
      </c>
      <c r="I235" s="1"/>
      <c r="J235" s="15">
        <v>13</v>
      </c>
      <c r="K235" s="20">
        <v>32.500021884841338</v>
      </c>
      <c r="L235" s="37">
        <v>3030.9812910000001</v>
      </c>
      <c r="M235" s="20">
        <v>2.2732359682499998</v>
      </c>
      <c r="N235" s="37">
        <v>119.5</v>
      </c>
      <c r="O235" s="37">
        <f t="shared" si="76"/>
        <v>1285.2225000000001</v>
      </c>
      <c r="P235" s="9">
        <f t="shared" si="87"/>
        <v>8.1590013100020098</v>
      </c>
      <c r="Q235" s="9">
        <f t="shared" si="82"/>
        <v>0.57068685395397478</v>
      </c>
      <c r="R235" s="26">
        <v>30</v>
      </c>
      <c r="S235" s="26">
        <f t="shared" si="74"/>
        <v>322.65000000000003</v>
      </c>
      <c r="T235" s="20">
        <f t="shared" si="81"/>
        <v>24.341020574839327</v>
      </c>
      <c r="U235" s="20">
        <f t="shared" si="83"/>
        <v>1.702549114296025</v>
      </c>
      <c r="V235" s="37">
        <f t="shared" si="84"/>
        <v>89.5</v>
      </c>
      <c r="W235" s="37">
        <f t="shared" si="85"/>
        <v>962.5725000000001</v>
      </c>
      <c r="X235" s="130">
        <f t="shared" si="69"/>
        <v>275.7742442780679</v>
      </c>
      <c r="Y235" s="130">
        <f t="shared" si="79"/>
        <v>19.289215663644349</v>
      </c>
      <c r="Z235" s="132">
        <v>1014</v>
      </c>
      <c r="AA235" s="131">
        <f t="shared" si="89"/>
        <v>10905.570000000002</v>
      </c>
      <c r="AC235" s="86">
        <f t="shared" si="90"/>
        <v>227.32359682499998</v>
      </c>
      <c r="AE235" s="86">
        <f t="shared" si="80"/>
        <v>10905.570000000002</v>
      </c>
      <c r="AF235" s="86">
        <f t="shared" si="86"/>
        <v>20638.377779999999</v>
      </c>
      <c r="AG235" s="86">
        <f t="shared" si="77"/>
        <v>962.5725000000001</v>
      </c>
      <c r="AH235" s="86">
        <f t="shared" si="70"/>
        <v>513.18723214285728</v>
      </c>
    </row>
    <row r="236" spans="1:34">
      <c r="A236">
        <v>1604</v>
      </c>
      <c r="B236" s="21">
        <f t="shared" si="88"/>
        <v>5.2318146588202206</v>
      </c>
      <c r="C236" s="21">
        <f t="shared" si="73"/>
        <v>5.2318146588202206</v>
      </c>
      <c r="D236" s="21">
        <f t="shared" si="78"/>
        <v>0.13063207637503668</v>
      </c>
      <c r="E236" s="1"/>
      <c r="F236">
        <v>10.755000000000001</v>
      </c>
      <c r="G236">
        <f t="shared" si="75"/>
        <v>9.2980009298000918E-2</v>
      </c>
      <c r="I236" s="1"/>
      <c r="J236" s="15">
        <v>11</v>
      </c>
      <c r="K236" s="20">
        <v>27.500018517942674</v>
      </c>
      <c r="L236" s="37">
        <v>2564.676477</v>
      </c>
      <c r="M236" s="20">
        <v>1.9235073577499999</v>
      </c>
      <c r="N236" s="37">
        <v>143.875</v>
      </c>
      <c r="O236" s="37">
        <f t="shared" si="76"/>
        <v>1547.3756250000001</v>
      </c>
      <c r="P236" s="9">
        <f t="shared" si="87"/>
        <v>5.7341480836718004</v>
      </c>
      <c r="Q236" s="9">
        <f t="shared" si="82"/>
        <v>0.40107885826238054</v>
      </c>
      <c r="R236" s="26">
        <v>30</v>
      </c>
      <c r="S236" s="26">
        <f t="shared" si="74"/>
        <v>322.65000000000003</v>
      </c>
      <c r="T236" s="20">
        <f t="shared" si="81"/>
        <v>21.765870434270873</v>
      </c>
      <c r="U236" s="20">
        <f t="shared" si="83"/>
        <v>1.5224284994876194</v>
      </c>
      <c r="V236" s="37">
        <f t="shared" si="84"/>
        <v>113.875</v>
      </c>
      <c r="W236" s="37">
        <f t="shared" si="85"/>
        <v>1224.725625</v>
      </c>
      <c r="X236" s="130">
        <f t="shared" si="69"/>
        <v>305.82123112916264</v>
      </c>
      <c r="Y236" s="130">
        <f t="shared" si="79"/>
        <v>21.390872440660296</v>
      </c>
      <c r="Z236" s="132">
        <v>1600</v>
      </c>
      <c r="AA236" s="131">
        <f t="shared" si="89"/>
        <v>17208</v>
      </c>
      <c r="AC236" s="86">
        <f t="shared" si="90"/>
        <v>192.350735775</v>
      </c>
      <c r="AE236" s="86">
        <f t="shared" si="80"/>
        <v>17208</v>
      </c>
      <c r="AF236" s="86">
        <f t="shared" si="86"/>
        <v>19922.66358</v>
      </c>
      <c r="AG236" s="86">
        <f t="shared" si="77"/>
        <v>1224.725625</v>
      </c>
      <c r="AH236" s="86">
        <f t="shared" si="70"/>
        <v>468.77892857142865</v>
      </c>
    </row>
    <row r="237" spans="1:34">
      <c r="A237">
        <v>1605</v>
      </c>
      <c r="B237" s="21">
        <f t="shared" si="88"/>
        <v>5.9749959765588017</v>
      </c>
      <c r="C237" s="21">
        <f t="shared" si="73"/>
        <v>5.9749959765588017</v>
      </c>
      <c r="D237" s="21">
        <f t="shared" si="78"/>
        <v>0.14918841389659926</v>
      </c>
      <c r="E237" s="1"/>
      <c r="F237">
        <v>10.755000000000001</v>
      </c>
      <c r="G237">
        <f t="shared" si="75"/>
        <v>9.2980009298000918E-2</v>
      </c>
      <c r="I237" s="1"/>
      <c r="J237" s="15">
        <v>10</v>
      </c>
      <c r="K237" s="20">
        <v>25.000016834493337</v>
      </c>
      <c r="L237" s="37">
        <v>2331.5240699999999</v>
      </c>
      <c r="M237" s="20">
        <v>1.7486430525000001</v>
      </c>
      <c r="N237" s="37">
        <v>149.375</v>
      </c>
      <c r="O237" s="37">
        <f t="shared" si="76"/>
        <v>1606.528125</v>
      </c>
      <c r="P237" s="9">
        <f t="shared" si="87"/>
        <v>0</v>
      </c>
      <c r="Q237" s="9">
        <f t="shared" si="82"/>
        <v>0</v>
      </c>
      <c r="R237" s="26">
        <v>0</v>
      </c>
      <c r="S237" s="26">
        <f t="shared" si="74"/>
        <v>0</v>
      </c>
      <c r="T237" s="20">
        <f t="shared" si="81"/>
        <v>25.000016834493337</v>
      </c>
      <c r="U237" s="20">
        <f t="shared" si="83"/>
        <v>1.7486430525000001</v>
      </c>
      <c r="V237" s="37">
        <f t="shared" si="84"/>
        <v>149.375</v>
      </c>
      <c r="W237" s="37">
        <f t="shared" si="85"/>
        <v>1606.528125</v>
      </c>
      <c r="X237" s="130">
        <f t="shared" si="69"/>
        <v>461.92499724319072</v>
      </c>
      <c r="Y237" s="130">
        <f t="shared" si="79"/>
        <v>32.309655731548112</v>
      </c>
      <c r="Z237" s="132">
        <v>2760</v>
      </c>
      <c r="AA237" s="131">
        <f t="shared" si="89"/>
        <v>29683.800000000003</v>
      </c>
      <c r="AC237" s="86">
        <f t="shared" si="90"/>
        <v>174.86430525</v>
      </c>
      <c r="AE237" s="86">
        <f t="shared" si="80"/>
        <v>29683.800000000003</v>
      </c>
      <c r="AF237" s="86">
        <f t="shared" si="86"/>
        <v>19414.597106249999</v>
      </c>
      <c r="AG237" s="86">
        <f t="shared" si="77"/>
        <v>1606.528125</v>
      </c>
      <c r="AH237" s="86">
        <f t="shared" si="70"/>
        <v>419.15625</v>
      </c>
    </row>
    <row r="238" spans="1:34">
      <c r="A238">
        <v>1606</v>
      </c>
      <c r="B238" s="21">
        <f t="shared" si="88"/>
        <v>5.3846117587269537</v>
      </c>
      <c r="C238" s="21">
        <f t="shared" si="73"/>
        <v>5.3846117587269537</v>
      </c>
      <c r="D238" s="21">
        <f t="shared" si="78"/>
        <v>0.13444723492451816</v>
      </c>
      <c r="E238" s="1"/>
      <c r="F238">
        <v>10.755000000000001</v>
      </c>
      <c r="G238">
        <f t="shared" si="75"/>
        <v>9.2980009298000918E-2</v>
      </c>
      <c r="I238" s="1"/>
      <c r="J238" s="15">
        <v>13</v>
      </c>
      <c r="K238" s="20">
        <v>32.500021884841338</v>
      </c>
      <c r="L238" s="37">
        <v>3030.9812910000001</v>
      </c>
      <c r="M238" s="20">
        <v>2.2732359682499998</v>
      </c>
      <c r="N238" s="37">
        <v>175</v>
      </c>
      <c r="O238" s="37">
        <f t="shared" si="76"/>
        <v>1882.1250000000002</v>
      </c>
      <c r="P238" s="9">
        <f t="shared" si="87"/>
        <v>0</v>
      </c>
      <c r="Q238" s="9">
        <f t="shared" si="82"/>
        <v>0</v>
      </c>
      <c r="R238" s="26">
        <v>0</v>
      </c>
      <c r="S238" s="26">
        <f t="shared" si="74"/>
        <v>0</v>
      </c>
      <c r="T238" s="20">
        <f t="shared" si="81"/>
        <v>32.500021884841338</v>
      </c>
      <c r="U238" s="20">
        <f t="shared" si="83"/>
        <v>2.2732359682499994</v>
      </c>
      <c r="V238" s="37">
        <f t="shared" si="84"/>
        <v>175</v>
      </c>
      <c r="W238" s="37">
        <f t="shared" si="85"/>
        <v>1882.1250000000002</v>
      </c>
      <c r="X238" s="130">
        <f t="shared" si="69"/>
        <v>371.42882154104387</v>
      </c>
      <c r="Y238" s="130">
        <f t="shared" si="79"/>
        <v>25.979839637142856</v>
      </c>
      <c r="Z238" s="132">
        <v>2000</v>
      </c>
      <c r="AA238" s="131">
        <f t="shared" si="89"/>
        <v>21510</v>
      </c>
      <c r="AC238" s="86">
        <f t="shared" si="90"/>
        <v>227.32359682499998</v>
      </c>
      <c r="AE238" s="86">
        <f t="shared" si="80"/>
        <v>21510</v>
      </c>
      <c r="AF238" s="86">
        <f t="shared" si="86"/>
        <v>18395.903579999998</v>
      </c>
      <c r="AG238" s="86">
        <f t="shared" si="77"/>
        <v>1882.1250000000002</v>
      </c>
      <c r="AH238" s="86">
        <f t="shared" si="70"/>
        <v>395.35178571428577</v>
      </c>
    </row>
    <row r="239" spans="1:34">
      <c r="A239">
        <v>1607</v>
      </c>
      <c r="B239" s="21">
        <f t="shared" si="88"/>
        <v>5.229996478226365</v>
      </c>
      <c r="C239" s="21">
        <f t="shared" si="73"/>
        <v>5.229996478226365</v>
      </c>
      <c r="D239" s="21">
        <f t="shared" si="78"/>
        <v>0.13058667860739984</v>
      </c>
      <c r="E239" s="1"/>
      <c r="F239">
        <v>10.755000000000001</v>
      </c>
      <c r="G239">
        <f t="shared" si="75"/>
        <v>9.2980009298000918E-2</v>
      </c>
      <c r="I239" s="1"/>
      <c r="J239" s="15">
        <v>10</v>
      </c>
      <c r="K239" s="20">
        <v>25.000016834493337</v>
      </c>
      <c r="L239" s="37">
        <v>2331.5240699999999</v>
      </c>
      <c r="M239" s="20">
        <v>1.7486430525000001</v>
      </c>
      <c r="N239" s="37">
        <v>130.75</v>
      </c>
      <c r="O239" s="37">
        <f t="shared" si="76"/>
        <v>1406.2162500000002</v>
      </c>
      <c r="P239" s="9">
        <f t="shared" si="87"/>
        <v>4.5889132239222956</v>
      </c>
      <c r="Q239" s="9">
        <f t="shared" si="82"/>
        <v>0.32097463296367112</v>
      </c>
      <c r="R239" s="26">
        <v>24</v>
      </c>
      <c r="S239" s="26">
        <f t="shared" si="74"/>
        <v>258.12</v>
      </c>
      <c r="T239" s="20">
        <f t="shared" si="81"/>
        <v>20.41110361057104</v>
      </c>
      <c r="U239" s="20">
        <f t="shared" si="83"/>
        <v>1.4276684195363285</v>
      </c>
      <c r="V239" s="37">
        <f t="shared" si="84"/>
        <v>106.75</v>
      </c>
      <c r="W239" s="37">
        <f t="shared" si="85"/>
        <v>1148.0962500000001</v>
      </c>
      <c r="X239" s="130">
        <f t="shared" si="69"/>
        <v>516.25273769125829</v>
      </c>
      <c r="Y239" s="130">
        <f t="shared" si="79"/>
        <v>36.109646208413011</v>
      </c>
      <c r="Z239" s="132">
        <v>2700</v>
      </c>
      <c r="AA239" s="131">
        <f t="shared" si="89"/>
        <v>29038.500000000004</v>
      </c>
      <c r="AC239" s="86">
        <f t="shared" si="90"/>
        <v>174.86430525</v>
      </c>
      <c r="AE239" s="86">
        <f t="shared" si="80"/>
        <v>29038.500000000004</v>
      </c>
      <c r="AF239" s="86">
        <f t="shared" si="86"/>
        <v>18553.413214285716</v>
      </c>
      <c r="AG239" s="86">
        <f t="shared" si="77"/>
        <v>1148.0962500000001</v>
      </c>
      <c r="AH239" s="86">
        <f t="shared" si="70"/>
        <v>437.11928571428575</v>
      </c>
    </row>
    <row r="240" spans="1:34">
      <c r="A240">
        <v>1608</v>
      </c>
      <c r="B240" s="21">
        <f t="shared" si="88"/>
        <v>4.0083306342047189</v>
      </c>
      <c r="C240" s="21">
        <f t="shared" si="73"/>
        <v>4.0083306342047189</v>
      </c>
      <c r="D240" s="21">
        <f t="shared" si="78"/>
        <v>0.10008316190273953</v>
      </c>
      <c r="E240" s="1"/>
      <c r="F240">
        <v>10.755000000000001</v>
      </c>
      <c r="G240">
        <f t="shared" si="75"/>
        <v>9.2980009298000918E-2</v>
      </c>
      <c r="I240" s="1"/>
      <c r="J240" s="15">
        <v>12</v>
      </c>
      <c r="K240" s="20">
        <v>30.000020201392008</v>
      </c>
      <c r="L240" s="37">
        <v>2797.828884</v>
      </c>
      <c r="M240" s="20">
        <v>2.098371663</v>
      </c>
      <c r="N240" s="37">
        <v>120.25</v>
      </c>
      <c r="O240" s="37">
        <f t="shared" si="76"/>
        <v>1293.2887500000002</v>
      </c>
      <c r="P240" s="9">
        <f t="shared" si="87"/>
        <v>5.9875300194046419</v>
      </c>
      <c r="Q240" s="9">
        <f t="shared" si="82"/>
        <v>0.41880182879002081</v>
      </c>
      <c r="R240" s="26">
        <v>24</v>
      </c>
      <c r="S240" s="26">
        <f t="shared" si="74"/>
        <v>258.12</v>
      </c>
      <c r="T240" s="20">
        <f t="shared" si="81"/>
        <v>24.012490181987367</v>
      </c>
      <c r="U240" s="20">
        <f t="shared" si="83"/>
        <v>1.6795698342099792</v>
      </c>
      <c r="V240" s="37">
        <f t="shared" si="84"/>
        <v>96.25</v>
      </c>
      <c r="W240" s="37">
        <f t="shared" si="85"/>
        <v>1035.16875</v>
      </c>
      <c r="X240" s="130">
        <f t="shared" ref="X240:X303" si="91">IF(Z240="","",Z240/B240)</f>
        <v>252.97314331984612</v>
      </c>
      <c r="Y240" s="130">
        <f t="shared" si="79"/>
        <v>17.694377266378378</v>
      </c>
      <c r="Z240" s="132">
        <v>1014</v>
      </c>
      <c r="AA240" s="131">
        <f t="shared" si="89"/>
        <v>10905.570000000002</v>
      </c>
      <c r="AC240" s="86">
        <f t="shared" si="90"/>
        <v>209.83716630000001</v>
      </c>
      <c r="AE240" s="86">
        <f t="shared" si="80"/>
        <v>10905.570000000002</v>
      </c>
      <c r="AF240" s="86">
        <f t="shared" si="86"/>
        <v>18514.321071428574</v>
      </c>
      <c r="AG240" s="86">
        <f t="shared" si="77"/>
        <v>1035.16875</v>
      </c>
      <c r="AH240" s="86">
        <f t="shared" si="70"/>
        <v>643.7850000000002</v>
      </c>
    </row>
    <row r="241" spans="1:34">
      <c r="A241">
        <v>1609</v>
      </c>
      <c r="B241" s="21">
        <f t="shared" si="88"/>
        <v>3.7458308109667797</v>
      </c>
      <c r="C241" s="21">
        <f t="shared" si="73"/>
        <v>3.7458308109667797</v>
      </c>
      <c r="D241" s="21">
        <f t="shared" si="78"/>
        <v>9.3528859200169262E-2</v>
      </c>
      <c r="E241" s="1"/>
      <c r="F241">
        <v>10.755000000000001</v>
      </c>
      <c r="G241">
        <f t="shared" si="75"/>
        <v>9.2980009298000918E-2</v>
      </c>
      <c r="I241" s="1"/>
      <c r="J241" s="15">
        <v>12</v>
      </c>
      <c r="K241" s="20">
        <v>30.000020201392008</v>
      </c>
      <c r="L241" s="37">
        <v>2797.828884</v>
      </c>
      <c r="M241" s="20">
        <v>2.098371663</v>
      </c>
      <c r="N241" s="37">
        <v>112.375</v>
      </c>
      <c r="O241" s="37">
        <f t="shared" si="76"/>
        <v>1208.5931250000001</v>
      </c>
      <c r="P241" s="9">
        <f t="shared" si="87"/>
        <v>10.678538892597823</v>
      </c>
      <c r="Q241" s="9">
        <f t="shared" si="82"/>
        <v>0.74691761085650732</v>
      </c>
      <c r="R241" s="26">
        <v>40</v>
      </c>
      <c r="S241" s="26">
        <f t="shared" si="74"/>
        <v>430.20000000000005</v>
      </c>
      <c r="T241" s="20">
        <f t="shared" si="81"/>
        <v>19.321481308794183</v>
      </c>
      <c r="U241" s="20">
        <f t="shared" si="83"/>
        <v>1.3514540521434926</v>
      </c>
      <c r="V241" s="37">
        <f t="shared" si="84"/>
        <v>72.375</v>
      </c>
      <c r="W241" s="37">
        <f t="shared" si="85"/>
        <v>778.39312500000005</v>
      </c>
      <c r="X241" s="130">
        <f t="shared" si="91"/>
        <v>480.53425016690204</v>
      </c>
      <c r="Y241" s="130">
        <f t="shared" si="79"/>
        <v>33.611292488542823</v>
      </c>
      <c r="Z241" s="132">
        <v>1800</v>
      </c>
      <c r="AA241" s="131">
        <f t="shared" si="89"/>
        <v>19359</v>
      </c>
      <c r="AC241" s="86">
        <f t="shared" si="90"/>
        <v>209.83716630000001</v>
      </c>
      <c r="AE241" s="86">
        <f t="shared" si="80"/>
        <v>19359</v>
      </c>
      <c r="AF241" s="86">
        <f t="shared" si="86"/>
        <v>18590.433000000005</v>
      </c>
      <c r="AG241" s="86">
        <f t="shared" si="77"/>
        <v>778.39312500000005</v>
      </c>
      <c r="AH241" s="86">
        <f t="shared" si="70"/>
        <v>714.95571428571441</v>
      </c>
    </row>
    <row r="242" spans="1:34">
      <c r="A242">
        <v>1610</v>
      </c>
      <c r="B242" s="21">
        <f t="shared" si="88"/>
        <v>2.8749980640345694</v>
      </c>
      <c r="C242" s="21">
        <f t="shared" si="73"/>
        <v>2.8749980640345694</v>
      </c>
      <c r="D242" s="21">
        <f t="shared" si="78"/>
        <v>7.1785220075769512E-2</v>
      </c>
      <c r="E242" s="1"/>
      <c r="F242">
        <v>10.755000000000001</v>
      </c>
      <c r="G242">
        <f t="shared" si="75"/>
        <v>9.2980009298000918E-2</v>
      </c>
      <c r="I242" s="1"/>
      <c r="J242" s="15">
        <v>12</v>
      </c>
      <c r="K242" s="20">
        <v>30.000020201392008</v>
      </c>
      <c r="L242" s="37">
        <v>2797.828884</v>
      </c>
      <c r="M242" s="20">
        <v>2.098371663</v>
      </c>
      <c r="N242" s="37">
        <v>86.25</v>
      </c>
      <c r="O242" s="37">
        <f t="shared" si="76"/>
        <v>927.61875000000009</v>
      </c>
      <c r="P242" s="9">
        <f t="shared" si="87"/>
        <v>10.434789635266785</v>
      </c>
      <c r="Q242" s="9">
        <f t="shared" si="82"/>
        <v>0.72986840452173918</v>
      </c>
      <c r="R242" s="26">
        <v>30</v>
      </c>
      <c r="S242" s="26">
        <f t="shared" si="74"/>
        <v>322.65000000000003</v>
      </c>
      <c r="T242" s="20">
        <f t="shared" si="81"/>
        <v>19.565230566125223</v>
      </c>
      <c r="U242" s="20">
        <f t="shared" si="83"/>
        <v>1.368503258478261</v>
      </c>
      <c r="V242" s="37">
        <f t="shared" si="84"/>
        <v>56.25</v>
      </c>
      <c r="W242" s="37">
        <f t="shared" si="85"/>
        <v>604.96875</v>
      </c>
      <c r="X242" s="130" t="str">
        <f t="shared" si="91"/>
        <v/>
      </c>
      <c r="Y242" s="130" t="str">
        <f t="shared" si="79"/>
        <v/>
      </c>
      <c r="Z242" s="132"/>
      <c r="AA242" s="131" t="str">
        <f t="shared" si="89"/>
        <v/>
      </c>
      <c r="AC242" s="86">
        <f t="shared" si="90"/>
        <v>209.83716630000001</v>
      </c>
      <c r="AE242" s="86" t="str">
        <f t="shared" si="80"/>
        <v/>
      </c>
      <c r="AF242" s="86">
        <f t="shared" si="86"/>
        <v>18657.030937500003</v>
      </c>
      <c r="AG242" s="86">
        <f t="shared" si="77"/>
        <v>604.96875</v>
      </c>
      <c r="AH242" s="86">
        <f t="shared" si="70"/>
        <v>706.16839285714286</v>
      </c>
    </row>
    <row r="243" spans="1:34">
      <c r="A243">
        <v>1611</v>
      </c>
      <c r="B243" s="21">
        <f t="shared" si="88"/>
        <v>3.180767088905136</v>
      </c>
      <c r="C243" s="21">
        <f t="shared" si="73"/>
        <v>3.180767088905136</v>
      </c>
      <c r="D243" s="21">
        <f t="shared" si="78"/>
        <v>7.9419902344697521E-2</v>
      </c>
      <c r="E243" s="1"/>
      <c r="F243">
        <v>10.755000000000001</v>
      </c>
      <c r="G243">
        <f t="shared" si="75"/>
        <v>9.2980009298000918E-2</v>
      </c>
      <c r="I243" s="1"/>
      <c r="J243" s="15">
        <v>13</v>
      </c>
      <c r="K243" s="20">
        <v>32.500021884841338</v>
      </c>
      <c r="L243" s="37">
        <v>3030.9812910000001</v>
      </c>
      <c r="M243" s="20">
        <v>2.2732359682499998</v>
      </c>
      <c r="N243" s="37">
        <v>103.375</v>
      </c>
      <c r="O243" s="37">
        <f t="shared" si="76"/>
        <v>1111.798125</v>
      </c>
      <c r="P243" s="9">
        <f t="shared" si="87"/>
        <v>11.318024549981022</v>
      </c>
      <c r="Q243" s="9">
        <f t="shared" si="82"/>
        <v>0.79164686681499385</v>
      </c>
      <c r="R243" s="26">
        <v>36</v>
      </c>
      <c r="S243" s="26">
        <f t="shared" si="74"/>
        <v>387.18</v>
      </c>
      <c r="T243" s="20">
        <f t="shared" si="81"/>
        <v>21.181997334860316</v>
      </c>
      <c r="U243" s="20">
        <f t="shared" si="83"/>
        <v>1.481589101435006</v>
      </c>
      <c r="V243" s="37">
        <f t="shared" si="84"/>
        <v>67.375</v>
      </c>
      <c r="W243" s="37">
        <f t="shared" si="85"/>
        <v>724.61812500000008</v>
      </c>
      <c r="X243" s="130" t="str">
        <f t="shared" si="91"/>
        <v/>
      </c>
      <c r="Y243" s="130" t="str">
        <f t="shared" si="79"/>
        <v/>
      </c>
      <c r="Z243" s="132"/>
      <c r="AA243" s="131" t="str">
        <f t="shared" si="89"/>
        <v/>
      </c>
      <c r="AC243" s="86">
        <f t="shared" si="90"/>
        <v>227.32359682499998</v>
      </c>
      <c r="AE243" s="86" t="str">
        <f t="shared" si="80"/>
        <v/>
      </c>
      <c r="AF243" s="86">
        <f t="shared" si="86"/>
        <v>17807.32323529412</v>
      </c>
      <c r="AG243" s="86">
        <f t="shared" si="77"/>
        <v>724.61812500000008</v>
      </c>
      <c r="AH243" s="86">
        <f t="shared" si="70"/>
        <v>744.41196428571436</v>
      </c>
    </row>
    <row r="244" spans="1:34">
      <c r="A244">
        <v>1612</v>
      </c>
      <c r="B244" s="21">
        <f t="shared" si="88"/>
        <v>5.1269196245593065</v>
      </c>
      <c r="C244" s="21">
        <f t="shared" si="73"/>
        <v>5.1269196245593065</v>
      </c>
      <c r="D244" s="21">
        <f t="shared" si="78"/>
        <v>0.12801297439598766</v>
      </c>
      <c r="E244" s="1"/>
      <c r="F244">
        <v>10.755000000000001</v>
      </c>
      <c r="G244">
        <f t="shared" si="75"/>
        <v>9.2980009298000918E-2</v>
      </c>
      <c r="I244" s="1"/>
      <c r="J244" s="15">
        <v>13</v>
      </c>
      <c r="K244" s="20">
        <v>32.500021884841338</v>
      </c>
      <c r="L244" s="37">
        <v>3030.9812910000001</v>
      </c>
      <c r="M244" s="20">
        <v>2.2732359682499998</v>
      </c>
      <c r="N244" s="37">
        <v>166.625</v>
      </c>
      <c r="O244" s="37">
        <f t="shared" si="76"/>
        <v>1792.0518750000001</v>
      </c>
      <c r="P244" s="9">
        <f t="shared" si="87"/>
        <v>7.8019557412972453</v>
      </c>
      <c r="Q244" s="9">
        <f t="shared" si="82"/>
        <v>0.54571306064516123</v>
      </c>
      <c r="R244" s="26">
        <v>40</v>
      </c>
      <c r="S244" s="26">
        <f t="shared" si="74"/>
        <v>430.20000000000005</v>
      </c>
      <c r="T244" s="20">
        <f t="shared" si="81"/>
        <v>24.698066143544093</v>
      </c>
      <c r="U244" s="20">
        <f t="shared" si="83"/>
        <v>1.7275229076048388</v>
      </c>
      <c r="V244" s="37">
        <f t="shared" si="84"/>
        <v>126.625</v>
      </c>
      <c r="W244" s="37">
        <f t="shared" si="85"/>
        <v>1361.8518750000001</v>
      </c>
      <c r="X244" s="130">
        <f t="shared" si="91"/>
        <v>565.6417912440503</v>
      </c>
      <c r="Y244" s="130">
        <f t="shared" si="79"/>
        <v>39.564196896774192</v>
      </c>
      <c r="Z244" s="132">
        <v>2900</v>
      </c>
      <c r="AA244" s="131">
        <f t="shared" si="89"/>
        <v>31189.500000000004</v>
      </c>
      <c r="AC244" s="86">
        <f t="shared" si="90"/>
        <v>227.32359682499998</v>
      </c>
      <c r="AE244" s="86">
        <f t="shared" si="80"/>
        <v>31189.500000000004</v>
      </c>
      <c r="AF244" s="86">
        <f t="shared" si="86"/>
        <v>18264.690000000002</v>
      </c>
      <c r="AG244" s="86">
        <f t="shared" si="77"/>
        <v>1361.8518750000001</v>
      </c>
      <c r="AH244" s="86">
        <f t="shared" si="70"/>
        <v>802.60017857142861</v>
      </c>
    </row>
    <row r="245" spans="1:34">
      <c r="A245">
        <v>1613</v>
      </c>
      <c r="B245" s="21">
        <f t="shared" si="88"/>
        <v>4.9333300113288843</v>
      </c>
      <c r="C245" s="21">
        <f t="shared" si="73"/>
        <v>4.9333300113288843</v>
      </c>
      <c r="D245" s="21">
        <f t="shared" si="78"/>
        <v>0.1231792761879871</v>
      </c>
      <c r="E245" s="1"/>
      <c r="F245">
        <v>10.755000000000001</v>
      </c>
      <c r="G245">
        <f t="shared" si="75"/>
        <v>9.2980009298000918E-2</v>
      </c>
      <c r="I245" s="1"/>
      <c r="J245" s="15">
        <v>6</v>
      </c>
      <c r="K245" s="20">
        <v>15.000010100696004</v>
      </c>
      <c r="L245" s="37">
        <v>1398.914442</v>
      </c>
      <c r="M245" s="20">
        <v>1.0491858315</v>
      </c>
      <c r="N245" s="37">
        <v>74</v>
      </c>
      <c r="O245" s="37">
        <f t="shared" si="76"/>
        <v>795.87</v>
      </c>
      <c r="P245" s="9">
        <f t="shared" si="87"/>
        <v>100.33790540330436</v>
      </c>
      <c r="Q245" s="9">
        <f t="shared" si="82"/>
        <v>7.018202521520271</v>
      </c>
      <c r="R245" s="26">
        <v>495</v>
      </c>
      <c r="S245" s="26">
        <f t="shared" si="74"/>
        <v>5323.7250000000004</v>
      </c>
      <c r="T245" s="20">
        <f t="shared" si="81"/>
        <v>-85.337895302608359</v>
      </c>
      <c r="U245" s="20">
        <f t="shared" si="83"/>
        <v>-5.9690166900202719</v>
      </c>
      <c r="V245" s="37">
        <f t="shared" si="84"/>
        <v>-421</v>
      </c>
      <c r="W245" s="37">
        <f t="shared" si="85"/>
        <v>-4527.8550000000005</v>
      </c>
      <c r="X245" s="130">
        <f t="shared" si="91"/>
        <v>364.86511055747042</v>
      </c>
      <c r="Y245" s="130">
        <f t="shared" si="79"/>
        <v>25.520736441891895</v>
      </c>
      <c r="Z245" s="132">
        <v>1800</v>
      </c>
      <c r="AA245" s="131">
        <f t="shared" si="89"/>
        <v>19359</v>
      </c>
      <c r="AC245" s="86">
        <f t="shared" si="90"/>
        <v>104.91858315</v>
      </c>
      <c r="AE245" s="86">
        <f t="shared" si="80"/>
        <v>19359</v>
      </c>
      <c r="AF245" s="86">
        <f t="shared" si="86"/>
        <v>19267.236000000001</v>
      </c>
      <c r="AG245" s="86">
        <f t="shared" si="77"/>
        <v>-4527.8550000000005</v>
      </c>
      <c r="AH245" s="86">
        <f t="shared" si="70"/>
        <v>834.59839285714281</v>
      </c>
    </row>
    <row r="246" spans="1:34">
      <c r="A246">
        <v>1614</v>
      </c>
      <c r="B246" s="21">
        <f t="shared" si="88"/>
        <v>5.365381002445786</v>
      </c>
      <c r="C246" s="21">
        <f t="shared" si="73"/>
        <v>5.365381002445786</v>
      </c>
      <c r="D246" s="21">
        <f t="shared" si="78"/>
        <v>0.13396706622835916</v>
      </c>
      <c r="E246" s="1"/>
      <c r="F246">
        <v>10.755000000000001</v>
      </c>
      <c r="G246">
        <f t="shared" si="75"/>
        <v>9.2980009298000918E-2</v>
      </c>
      <c r="I246" s="1"/>
      <c r="J246" s="15">
        <v>13</v>
      </c>
      <c r="K246" s="20">
        <v>32.500021884841338</v>
      </c>
      <c r="L246" s="37">
        <v>3030.9812910000001</v>
      </c>
      <c r="M246" s="20">
        <v>2.2732359682499998</v>
      </c>
      <c r="N246" s="37">
        <v>174.375</v>
      </c>
      <c r="O246" s="37">
        <f t="shared" si="76"/>
        <v>1875.403125</v>
      </c>
      <c r="P246" s="9">
        <f t="shared" si="87"/>
        <v>1.8638005381987863</v>
      </c>
      <c r="Q246" s="9">
        <f t="shared" si="82"/>
        <v>0.13036478670967738</v>
      </c>
      <c r="R246" s="41">
        <v>10</v>
      </c>
      <c r="S246" s="26">
        <f t="shared" si="74"/>
        <v>107.55000000000001</v>
      </c>
      <c r="T246" s="20">
        <f t="shared" si="81"/>
        <v>30.63622134664255</v>
      </c>
      <c r="U246" s="20">
        <f t="shared" si="83"/>
        <v>2.1428711815403227</v>
      </c>
      <c r="V246" s="37">
        <f t="shared" si="84"/>
        <v>164.375</v>
      </c>
      <c r="W246" s="37">
        <f t="shared" si="85"/>
        <v>1767.8531250000001</v>
      </c>
      <c r="X246" s="130">
        <f t="shared" si="91"/>
        <v>447.31212916770875</v>
      </c>
      <c r="Y246" s="130">
        <f t="shared" si="79"/>
        <v>31.287548810322576</v>
      </c>
      <c r="Z246" s="132">
        <v>2400</v>
      </c>
      <c r="AA246" s="131">
        <f t="shared" si="89"/>
        <v>25812.000000000004</v>
      </c>
      <c r="AC246" s="86">
        <f t="shared" si="90"/>
        <v>227.32359682499998</v>
      </c>
      <c r="AE246" s="86">
        <f t="shared" si="80"/>
        <v>25812.000000000004</v>
      </c>
      <c r="AF246" s="86">
        <f t="shared" si="86"/>
        <v>20204.193840000004</v>
      </c>
      <c r="AG246" s="86">
        <f t="shared" si="77"/>
        <v>1767.8531250000001</v>
      </c>
      <c r="AH246" s="86">
        <f t="shared" si="70"/>
        <v>831.55017857142866</v>
      </c>
    </row>
    <row r="247" spans="1:34">
      <c r="A247">
        <v>1615</v>
      </c>
      <c r="B247" s="21">
        <f t="shared" si="88"/>
        <v>3.0461517949369625</v>
      </c>
      <c r="C247" s="21">
        <f t="shared" si="73"/>
        <v>3.0461517949369625</v>
      </c>
      <c r="D247" s="21">
        <f t="shared" si="78"/>
        <v>7.6058721471584559E-2</v>
      </c>
      <c r="E247" s="1"/>
      <c r="F247">
        <v>9.3600000000000012</v>
      </c>
      <c r="G247">
        <f t="shared" si="75"/>
        <v>0.10683760683760682</v>
      </c>
      <c r="I247" s="1"/>
      <c r="J247" s="15">
        <v>13</v>
      </c>
      <c r="K247" s="20">
        <v>32.500021884841338</v>
      </c>
      <c r="L247" s="37">
        <v>3030.9812910000001</v>
      </c>
      <c r="M247" s="20">
        <v>2.2732359682499998</v>
      </c>
      <c r="N247" s="37">
        <v>99</v>
      </c>
      <c r="O247" s="37">
        <f t="shared" si="76"/>
        <v>926.6400000000001</v>
      </c>
      <c r="P247" s="9">
        <f t="shared" si="87"/>
        <v>34.469720180892324</v>
      </c>
      <c r="Q247" s="9">
        <f t="shared" si="82"/>
        <v>2.4110078451136356</v>
      </c>
      <c r="R247" s="41">
        <v>105</v>
      </c>
      <c r="S247" s="26">
        <f t="shared" si="74"/>
        <v>982.80000000000018</v>
      </c>
      <c r="T247" s="20">
        <f t="shared" si="81"/>
        <v>-1.9696982960509857</v>
      </c>
      <c r="U247" s="20">
        <f t="shared" si="83"/>
        <v>-0.13777187686363604</v>
      </c>
      <c r="V247" s="37">
        <f t="shared" si="84"/>
        <v>-6</v>
      </c>
      <c r="W247" s="37">
        <f t="shared" si="85"/>
        <v>-56.160000000000011</v>
      </c>
      <c r="X247" s="130">
        <f t="shared" si="91"/>
        <v>413.63664217070789</v>
      </c>
      <c r="Y247" s="130">
        <f t="shared" si="79"/>
        <v>28.932094141363631</v>
      </c>
      <c r="Z247" s="132">
        <v>1260</v>
      </c>
      <c r="AA247" s="131">
        <f t="shared" si="89"/>
        <v>11793.600000000002</v>
      </c>
      <c r="AC247" s="86">
        <f t="shared" si="90"/>
        <v>227.32359682499998</v>
      </c>
      <c r="AE247" s="86">
        <f t="shared" si="80"/>
        <v>11793.600000000002</v>
      </c>
      <c r="AF247" s="86">
        <f t="shared" si="86"/>
        <v>20418.207685714289</v>
      </c>
      <c r="AG247" s="86">
        <f t="shared" si="77"/>
        <v>-56.160000000000011</v>
      </c>
      <c r="AH247" s="86">
        <f t="shared" si="70"/>
        <v>804.4299107142856</v>
      </c>
    </row>
    <row r="248" spans="1:34">
      <c r="A248">
        <v>1616</v>
      </c>
      <c r="B248" s="21">
        <f t="shared" si="88"/>
        <v>3.4999976431725193</v>
      </c>
      <c r="C248" s="21">
        <f t="shared" si="73"/>
        <v>3.4999976431725193</v>
      </c>
      <c r="D248" s="21">
        <f t="shared" si="78"/>
        <v>8.7390702700936795E-2</v>
      </c>
      <c r="E248" s="1"/>
      <c r="F248">
        <v>9.3600000000000012</v>
      </c>
      <c r="G248">
        <f t="shared" si="75"/>
        <v>0.10683760683760682</v>
      </c>
      <c r="I248" s="1"/>
      <c r="J248" s="15">
        <v>11</v>
      </c>
      <c r="K248" s="20">
        <v>27.500018517942674</v>
      </c>
      <c r="L248" s="37">
        <v>2564.676477</v>
      </c>
      <c r="M248" s="20">
        <v>1.9235073577499999</v>
      </c>
      <c r="N248" s="37">
        <v>96.25</v>
      </c>
      <c r="O248" s="37">
        <f t="shared" si="76"/>
        <v>900.90000000000009</v>
      </c>
      <c r="P248" s="9">
        <f t="shared" si="87"/>
        <v>11.428579124339812</v>
      </c>
      <c r="Q248" s="9">
        <f t="shared" si="82"/>
        <v>0.79937968114285718</v>
      </c>
      <c r="R248" s="26">
        <v>40</v>
      </c>
      <c r="S248" s="26">
        <f t="shared" si="74"/>
        <v>374.40000000000003</v>
      </c>
      <c r="T248" s="20">
        <f t="shared" si="81"/>
        <v>16.071439393602862</v>
      </c>
      <c r="U248" s="20">
        <f t="shared" si="83"/>
        <v>1.1241276766071431</v>
      </c>
      <c r="V248" s="37">
        <f t="shared" si="84"/>
        <v>56.25</v>
      </c>
      <c r="W248" s="37">
        <f t="shared" si="85"/>
        <v>526.50000000000011</v>
      </c>
      <c r="X248" s="130" t="str">
        <f t="shared" si="91"/>
        <v/>
      </c>
      <c r="Y248" s="130" t="str">
        <f t="shared" si="79"/>
        <v/>
      </c>
      <c r="Z248" s="132"/>
      <c r="AA248" s="131" t="str">
        <f t="shared" si="89"/>
        <v/>
      </c>
      <c r="AC248" s="86">
        <f t="shared" si="90"/>
        <v>192.350735775</v>
      </c>
      <c r="AE248" s="86" t="str">
        <f t="shared" si="80"/>
        <v/>
      </c>
      <c r="AF248" s="86">
        <f t="shared" si="86"/>
        <v>20069.650542857147</v>
      </c>
      <c r="AG248" s="86">
        <f t="shared" si="77"/>
        <v>526.50000000000011</v>
      </c>
      <c r="AH248" s="86">
        <f t="shared" si="70"/>
        <v>752.21999999999991</v>
      </c>
    </row>
    <row r="249" spans="1:34">
      <c r="A249">
        <v>1617</v>
      </c>
      <c r="B249" s="21">
        <f t="shared" si="88"/>
        <v>3.6769206009592628</v>
      </c>
      <c r="C249" s="21">
        <f t="shared" si="73"/>
        <v>3.6769206009592628</v>
      </c>
      <c r="D249" s="21">
        <f t="shared" si="78"/>
        <v>9.1808254705599557E-2</v>
      </c>
      <c r="E249" s="1"/>
      <c r="F249">
        <v>9.3600000000000012</v>
      </c>
      <c r="G249">
        <f t="shared" si="75"/>
        <v>0.10683760683760682</v>
      </c>
      <c r="I249" s="1"/>
      <c r="J249" s="15">
        <v>13</v>
      </c>
      <c r="K249" s="20">
        <v>32.500021884841338</v>
      </c>
      <c r="L249" s="37">
        <v>3030.9812910000001</v>
      </c>
      <c r="M249" s="20">
        <v>2.2732359682499998</v>
      </c>
      <c r="N249" s="37">
        <v>119.5</v>
      </c>
      <c r="O249" s="37">
        <f t="shared" si="76"/>
        <v>1118.5200000000002</v>
      </c>
      <c r="P249" s="9">
        <f t="shared" si="87"/>
        <v>10.878668413336012</v>
      </c>
      <c r="Q249" s="9">
        <f t="shared" si="82"/>
        <v>0.76091580527196645</v>
      </c>
      <c r="R249" s="40">
        <f>R248</f>
        <v>40</v>
      </c>
      <c r="S249" s="26">
        <f t="shared" si="74"/>
        <v>374.40000000000003</v>
      </c>
      <c r="T249" s="20">
        <f t="shared" si="81"/>
        <v>21.621353471505326</v>
      </c>
      <c r="U249" s="20">
        <f t="shared" si="83"/>
        <v>1.5123201629780336</v>
      </c>
      <c r="V249" s="37">
        <f t="shared" si="84"/>
        <v>79.5</v>
      </c>
      <c r="W249" s="37">
        <f t="shared" si="85"/>
        <v>744.12000000000012</v>
      </c>
      <c r="X249" s="130" t="str">
        <f t="shared" si="91"/>
        <v/>
      </c>
      <c r="Y249" s="130" t="str">
        <f t="shared" si="79"/>
        <v/>
      </c>
      <c r="Z249" s="132"/>
      <c r="AA249" s="131" t="str">
        <f t="shared" si="89"/>
        <v/>
      </c>
      <c r="AC249" s="86">
        <f t="shared" si="90"/>
        <v>227.32359682499998</v>
      </c>
      <c r="AE249" s="86" t="str">
        <f t="shared" si="80"/>
        <v/>
      </c>
      <c r="AF249" s="86">
        <f t="shared" si="86"/>
        <v>20538.936257142861</v>
      </c>
      <c r="AG249" s="86">
        <f t="shared" si="77"/>
        <v>744.12000000000012</v>
      </c>
      <c r="AH249" s="86">
        <f t="shared" si="70"/>
        <v>721.70785714285728</v>
      </c>
    </row>
    <row r="250" spans="1:34">
      <c r="A250">
        <v>1618</v>
      </c>
      <c r="B250" s="21">
        <f t="shared" si="88"/>
        <v>4.4615354572309043</v>
      </c>
      <c r="C250" s="21">
        <f t="shared" si="73"/>
        <v>4.4615354572309043</v>
      </c>
      <c r="D250" s="21">
        <f t="shared" si="78"/>
        <v>0.11139913750888648</v>
      </c>
      <c r="E250" s="1"/>
      <c r="F250">
        <v>9.3600000000000012</v>
      </c>
      <c r="G250">
        <f t="shared" si="75"/>
        <v>0.10683760683760682</v>
      </c>
      <c r="I250" s="1"/>
      <c r="J250" s="15">
        <v>13</v>
      </c>
      <c r="K250" s="20">
        <v>32.500021884841338</v>
      </c>
      <c r="L250" s="37">
        <v>3030.9812910000001</v>
      </c>
      <c r="M250" s="20">
        <v>2.2732359682499998</v>
      </c>
      <c r="N250" s="37">
        <v>145</v>
      </c>
      <c r="O250" s="37">
        <f t="shared" si="76"/>
        <v>1357.2000000000003</v>
      </c>
      <c r="P250" s="9">
        <f t="shared" si="87"/>
        <v>11.655180262149997</v>
      </c>
      <c r="Q250" s="9">
        <f t="shared" si="82"/>
        <v>0.81522945068275854</v>
      </c>
      <c r="R250" s="26">
        <v>52</v>
      </c>
      <c r="S250" s="26">
        <f t="shared" si="74"/>
        <v>486.72000000000008</v>
      </c>
      <c r="T250" s="20">
        <f t="shared" si="81"/>
        <v>20.844841622691341</v>
      </c>
      <c r="U250" s="20">
        <f t="shared" si="83"/>
        <v>1.4580065175672412</v>
      </c>
      <c r="V250" s="37">
        <f t="shared" si="84"/>
        <v>93</v>
      </c>
      <c r="W250" s="37">
        <f t="shared" si="85"/>
        <v>870.48000000000013</v>
      </c>
      <c r="X250" s="130">
        <f t="shared" si="91"/>
        <v>448.27616392884607</v>
      </c>
      <c r="Y250" s="130">
        <f t="shared" si="79"/>
        <v>31.354978872413792</v>
      </c>
      <c r="Z250" s="132">
        <v>2000</v>
      </c>
      <c r="AA250" s="131">
        <f t="shared" si="89"/>
        <v>18720.000000000004</v>
      </c>
      <c r="AC250" s="86">
        <f t="shared" si="90"/>
        <v>227.32359682499998</v>
      </c>
      <c r="AE250" s="86">
        <f t="shared" si="80"/>
        <v>18720.000000000004</v>
      </c>
      <c r="AF250" s="86">
        <f t="shared" si="86"/>
        <v>19885.123661538462</v>
      </c>
      <c r="AG250" s="86">
        <f t="shared" si="77"/>
        <v>870.48000000000013</v>
      </c>
      <c r="AH250" s="86">
        <f t="shared" si="70"/>
        <v>773.45089285714312</v>
      </c>
    </row>
    <row r="251" spans="1:34">
      <c r="A251">
        <v>1619</v>
      </c>
      <c r="B251" s="21">
        <f t="shared" si="88"/>
        <v>5.1821393675952301</v>
      </c>
      <c r="C251" s="21">
        <f t="shared" si="73"/>
        <v>5.1821393675952301</v>
      </c>
      <c r="D251" s="21">
        <f t="shared" si="78"/>
        <v>0.12939174450924418</v>
      </c>
      <c r="E251" s="1"/>
      <c r="F251">
        <v>9.3600000000000012</v>
      </c>
      <c r="G251">
        <f t="shared" si="75"/>
        <v>0.10683760683760682</v>
      </c>
      <c r="I251" s="1"/>
      <c r="J251" s="15">
        <v>14</v>
      </c>
      <c r="K251" s="20">
        <v>35.000023568290679</v>
      </c>
      <c r="L251" s="37">
        <v>3264.1336980000001</v>
      </c>
      <c r="M251" s="20">
        <v>2.4481002734999997</v>
      </c>
      <c r="N251" s="37">
        <v>181.375</v>
      </c>
      <c r="O251" s="37">
        <f t="shared" si="76"/>
        <v>1697.6700000000003</v>
      </c>
      <c r="P251" s="9">
        <f t="shared" si="87"/>
        <v>11.578229712460043</v>
      </c>
      <c r="Q251" s="9">
        <f t="shared" si="82"/>
        <v>0.80984709254307374</v>
      </c>
      <c r="R251" s="26">
        <v>59.999999999999993</v>
      </c>
      <c r="S251" s="26">
        <f t="shared" si="74"/>
        <v>561.6</v>
      </c>
      <c r="T251" s="20">
        <f t="shared" si="81"/>
        <v>23.421793855830636</v>
      </c>
      <c r="U251" s="20">
        <f t="shared" si="83"/>
        <v>1.6382531809569265</v>
      </c>
      <c r="V251" s="37">
        <f t="shared" si="84"/>
        <v>121.375</v>
      </c>
      <c r="W251" s="37">
        <f t="shared" si="85"/>
        <v>1136.0700000000002</v>
      </c>
      <c r="X251" s="130">
        <f t="shared" si="91"/>
        <v>405.23803993610159</v>
      </c>
      <c r="Y251" s="130">
        <f t="shared" si="79"/>
        <v>28.344648239007586</v>
      </c>
      <c r="Z251" s="132">
        <v>2100</v>
      </c>
      <c r="AA251" s="131">
        <f t="shared" si="89"/>
        <v>19656.000000000004</v>
      </c>
      <c r="AC251" s="86">
        <f t="shared" si="90"/>
        <v>244.81002734999998</v>
      </c>
      <c r="AE251" s="86">
        <f t="shared" si="80"/>
        <v>19656.000000000004</v>
      </c>
      <c r="AF251" s="86">
        <f t="shared" si="86"/>
        <v>21062.233661538463</v>
      </c>
      <c r="AG251" s="86">
        <f t="shared" si="77"/>
        <v>1136.0700000000002</v>
      </c>
      <c r="AH251" s="86">
        <f t="shared" si="70"/>
        <v>770.23285714285737</v>
      </c>
    </row>
    <row r="252" spans="1:34">
      <c r="A252">
        <v>1620</v>
      </c>
      <c r="B252" s="21">
        <f t="shared" si="88"/>
        <v>5.1214251227646859</v>
      </c>
      <c r="C252" s="21">
        <f t="shared" si="73"/>
        <v>5.1214251227646859</v>
      </c>
      <c r="D252" s="21">
        <f t="shared" si="78"/>
        <v>0.12787578333994221</v>
      </c>
      <c r="E252" s="1"/>
      <c r="F252">
        <v>9.3600000000000012</v>
      </c>
      <c r="G252">
        <f t="shared" si="75"/>
        <v>0.10683760683760682</v>
      </c>
      <c r="I252" s="1"/>
      <c r="J252" s="15">
        <v>14</v>
      </c>
      <c r="K252" s="20">
        <v>35.000023568290679</v>
      </c>
      <c r="L252" s="37">
        <v>3264.1336980000001</v>
      </c>
      <c r="M252" s="20">
        <v>2.4481002734999997</v>
      </c>
      <c r="N252" s="37">
        <v>179.25</v>
      </c>
      <c r="O252" s="37">
        <f t="shared" si="76"/>
        <v>1677.7800000000002</v>
      </c>
      <c r="P252" s="9">
        <f t="shared" si="87"/>
        <v>5.8577445302578539</v>
      </c>
      <c r="Q252" s="9">
        <f t="shared" si="82"/>
        <v>0.40972389514644358</v>
      </c>
      <c r="R252" s="26">
        <v>29.999999999999996</v>
      </c>
      <c r="S252" s="26">
        <f t="shared" si="74"/>
        <v>280.8</v>
      </c>
      <c r="T252" s="20">
        <f t="shared" si="81"/>
        <v>29.142279038032825</v>
      </c>
      <c r="U252" s="20">
        <f t="shared" si="83"/>
        <v>2.0383763783535569</v>
      </c>
      <c r="V252" s="37">
        <f t="shared" si="84"/>
        <v>149.25</v>
      </c>
      <c r="W252" s="37">
        <f t="shared" si="85"/>
        <v>1396.9800000000002</v>
      </c>
      <c r="X252" s="130">
        <f t="shared" si="91"/>
        <v>410.04211711804982</v>
      </c>
      <c r="Y252" s="130">
        <f t="shared" si="79"/>
        <v>28.680672660251055</v>
      </c>
      <c r="Z252" s="132">
        <v>2100</v>
      </c>
      <c r="AA252" s="131">
        <f t="shared" si="89"/>
        <v>19656.000000000004</v>
      </c>
      <c r="AC252" s="86">
        <f t="shared" si="90"/>
        <v>244.81002734999998</v>
      </c>
      <c r="AE252" s="86">
        <f t="shared" si="80"/>
        <v>19656.000000000004</v>
      </c>
      <c r="AF252" s="86">
        <f t="shared" si="86"/>
        <v>21204.1698</v>
      </c>
      <c r="AG252" s="86">
        <f t="shared" si="77"/>
        <v>1396.9800000000002</v>
      </c>
      <c r="AH252" s="86">
        <f t="shared" si="70"/>
        <v>846.15508928571455</v>
      </c>
    </row>
    <row r="253" spans="1:34">
      <c r="A253">
        <v>1621</v>
      </c>
      <c r="B253" s="21">
        <f t="shared" si="88"/>
        <v>5.0423042969221683</v>
      </c>
      <c r="C253" s="21">
        <f t="shared" si="73"/>
        <v>5.0423042969221683</v>
      </c>
      <c r="D253" s="21">
        <f t="shared" si="78"/>
        <v>0.12590023213288806</v>
      </c>
      <c r="E253" s="1"/>
      <c r="F253">
        <v>9.3600000000000012</v>
      </c>
      <c r="G253">
        <f t="shared" si="75"/>
        <v>0.10683760683760682</v>
      </c>
      <c r="I253" s="1"/>
      <c r="J253" s="15">
        <v>13</v>
      </c>
      <c r="K253" s="20">
        <v>32.500021884841338</v>
      </c>
      <c r="L253" s="37">
        <v>3030.9812910000001</v>
      </c>
      <c r="M253" s="20">
        <v>2.2732359682499998</v>
      </c>
      <c r="N253" s="37">
        <v>163.875</v>
      </c>
      <c r="O253" s="37">
        <f t="shared" si="76"/>
        <v>1533.8700000000001</v>
      </c>
      <c r="P253" s="9">
        <f t="shared" si="87"/>
        <v>3.966440504633574</v>
      </c>
      <c r="Q253" s="9">
        <f t="shared" si="82"/>
        <v>0.27743535844393596</v>
      </c>
      <c r="R253" s="26">
        <v>20.000000000000004</v>
      </c>
      <c r="S253" s="26">
        <f t="shared" si="74"/>
        <v>187.20000000000005</v>
      </c>
      <c r="T253" s="20">
        <f t="shared" si="81"/>
        <v>28.533581380207764</v>
      </c>
      <c r="U253" s="20">
        <f t="shared" si="83"/>
        <v>1.9958006098060639</v>
      </c>
      <c r="V253" s="37">
        <f t="shared" si="84"/>
        <v>143.875</v>
      </c>
      <c r="W253" s="37">
        <f t="shared" si="85"/>
        <v>1346.67</v>
      </c>
      <c r="X253" s="130">
        <f t="shared" si="91"/>
        <v>89.244911354255393</v>
      </c>
      <c r="Y253" s="130">
        <f t="shared" si="79"/>
        <v>6.2422955649885576</v>
      </c>
      <c r="Z253" s="132">
        <v>450</v>
      </c>
      <c r="AA253" s="131">
        <f t="shared" si="89"/>
        <v>4212.0000000000009</v>
      </c>
      <c r="AC253" s="86">
        <f t="shared" si="90"/>
        <v>227.32359682499998</v>
      </c>
      <c r="AE253" s="86">
        <f t="shared" si="80"/>
        <v>4212.0000000000009</v>
      </c>
      <c r="AF253" s="86">
        <f t="shared" si="86"/>
        <v>21301.079815384619</v>
      </c>
      <c r="AG253" s="86">
        <f t="shared" si="77"/>
        <v>1346.67</v>
      </c>
      <c r="AH253" s="86">
        <f t="shared" si="70"/>
        <v>937.18848214285754</v>
      </c>
    </row>
    <row r="254" spans="1:34">
      <c r="A254">
        <v>1622</v>
      </c>
      <c r="B254" s="21">
        <f t="shared" si="88"/>
        <v>6.109995885652598</v>
      </c>
      <c r="C254" s="21">
        <f t="shared" si="73"/>
        <v>6.109995885652598</v>
      </c>
      <c r="D254" s="21">
        <f t="shared" si="78"/>
        <v>0.15255919814363536</v>
      </c>
      <c r="E254" s="1"/>
      <c r="F254">
        <v>9.3600000000000012</v>
      </c>
      <c r="G254">
        <f t="shared" si="75"/>
        <v>0.10683760683760682</v>
      </c>
      <c r="I254" s="1"/>
      <c r="J254" s="15">
        <v>15</v>
      </c>
      <c r="K254" s="20">
        <v>37.500025251740013</v>
      </c>
      <c r="L254" s="37">
        <v>3497.2861050000001</v>
      </c>
      <c r="M254" s="20">
        <v>2.62296457875</v>
      </c>
      <c r="N254" s="37">
        <v>229.125</v>
      </c>
      <c r="O254" s="37">
        <f t="shared" si="76"/>
        <v>2144.61</v>
      </c>
      <c r="P254" s="9">
        <f t="shared" si="87"/>
        <v>4.9099869396713602</v>
      </c>
      <c r="Q254" s="9">
        <f t="shared" si="82"/>
        <v>0.34343235073649758</v>
      </c>
      <c r="R254" s="26">
        <v>30</v>
      </c>
      <c r="S254" s="26">
        <f t="shared" si="74"/>
        <v>280.8</v>
      </c>
      <c r="T254" s="20">
        <f t="shared" si="81"/>
        <v>32.59003831206865</v>
      </c>
      <c r="U254" s="20">
        <f t="shared" si="83"/>
        <v>2.2795322280135024</v>
      </c>
      <c r="V254" s="37">
        <f t="shared" si="84"/>
        <v>199.125</v>
      </c>
      <c r="W254" s="37">
        <f t="shared" si="85"/>
        <v>1863.8100000000002</v>
      </c>
      <c r="X254" s="130" t="str">
        <f t="shared" si="91"/>
        <v/>
      </c>
      <c r="Y254" s="130" t="str">
        <f t="shared" si="79"/>
        <v/>
      </c>
      <c r="Z254" s="132"/>
      <c r="AA254" s="131" t="str">
        <f t="shared" si="89"/>
        <v/>
      </c>
      <c r="AC254" s="86">
        <f t="shared" si="90"/>
        <v>262.29645787499999</v>
      </c>
      <c r="AE254" s="86" t="str">
        <f t="shared" si="80"/>
        <v/>
      </c>
      <c r="AF254" s="86">
        <f t="shared" si="86"/>
        <v>21562.426800000005</v>
      </c>
      <c r="AG254" s="86">
        <f t="shared" si="77"/>
        <v>1863.8100000000002</v>
      </c>
      <c r="AH254" s="86">
        <f t="shared" ref="AH254:AH317" si="92">AVERAGE(W244:W264)</f>
        <v>946.14000000000033</v>
      </c>
    </row>
    <row r="255" spans="1:34">
      <c r="A255">
        <v>1623</v>
      </c>
      <c r="B255" s="21">
        <f t="shared" si="88"/>
        <v>4.3035685306355971</v>
      </c>
      <c r="C255" s="21">
        <f t="shared" si="73"/>
        <v>4.3035685306355971</v>
      </c>
      <c r="D255" s="21">
        <f t="shared" si="78"/>
        <v>0.10745489464758043</v>
      </c>
      <c r="E255" s="1"/>
      <c r="F255">
        <v>9.3600000000000012</v>
      </c>
      <c r="G255">
        <f t="shared" si="75"/>
        <v>0.10683760683760682</v>
      </c>
      <c r="I255" s="1"/>
      <c r="J255" s="15">
        <v>14</v>
      </c>
      <c r="K255" s="20">
        <v>35.000023568290679</v>
      </c>
      <c r="L255" s="37">
        <v>3264.1336980000001</v>
      </c>
      <c r="M255" s="20">
        <v>2.4481002734999997</v>
      </c>
      <c r="N255" s="37">
        <v>150.625</v>
      </c>
      <c r="O255" s="37">
        <f t="shared" si="76"/>
        <v>1409.8500000000001</v>
      </c>
      <c r="P255" s="9">
        <f t="shared" si="87"/>
        <v>6.9709590509458614</v>
      </c>
      <c r="Q255" s="9">
        <f t="shared" si="82"/>
        <v>0.4875884362157677</v>
      </c>
      <c r="R255" s="26">
        <v>29.999999999999996</v>
      </c>
      <c r="S255" s="26">
        <f t="shared" si="74"/>
        <v>280.8</v>
      </c>
      <c r="T255" s="20">
        <f t="shared" si="81"/>
        <v>28.029064517344818</v>
      </c>
      <c r="U255" s="20">
        <f t="shared" si="83"/>
        <v>1.9605118372842323</v>
      </c>
      <c r="V255" s="37">
        <f t="shared" si="84"/>
        <v>120.625</v>
      </c>
      <c r="W255" s="37">
        <f t="shared" si="85"/>
        <v>1129.0500000000002</v>
      </c>
      <c r="X255" s="130" t="str">
        <f t="shared" si="91"/>
        <v/>
      </c>
      <c r="Y255" s="130" t="str">
        <f t="shared" si="79"/>
        <v/>
      </c>
      <c r="Z255" s="132"/>
      <c r="AA255" s="131" t="str">
        <f t="shared" si="89"/>
        <v/>
      </c>
      <c r="AC255" s="86">
        <f t="shared" si="90"/>
        <v>244.81002734999998</v>
      </c>
      <c r="AE255" s="86" t="str">
        <f t="shared" si="80"/>
        <v/>
      </c>
      <c r="AF255" s="86">
        <f t="shared" si="86"/>
        <v>20136.891085714284</v>
      </c>
      <c r="AG255" s="86">
        <f t="shared" si="77"/>
        <v>1129.0500000000002</v>
      </c>
      <c r="AH255" s="86">
        <f t="shared" si="92"/>
        <v>921.68276785714295</v>
      </c>
    </row>
    <row r="256" spans="1:34">
      <c r="A256">
        <v>1624</v>
      </c>
      <c r="B256" s="21">
        <f t="shared" si="88"/>
        <v>3.5999975758345912</v>
      </c>
      <c r="C256" s="21">
        <f t="shared" si="73"/>
        <v>3.5999975758345912</v>
      </c>
      <c r="D256" s="21">
        <f t="shared" si="78"/>
        <v>8.9887579920963551E-2</v>
      </c>
      <c r="E256" s="1"/>
      <c r="F256">
        <v>9.3600000000000012</v>
      </c>
      <c r="G256">
        <f t="shared" si="75"/>
        <v>0.10683760683760682</v>
      </c>
      <c r="I256" s="1"/>
      <c r="J256" s="15">
        <v>14</v>
      </c>
      <c r="K256" s="20">
        <v>35.000023568290679</v>
      </c>
      <c r="L256" s="37">
        <v>3264.1336980000001</v>
      </c>
      <c r="M256" s="20">
        <v>2.4481002734999997</v>
      </c>
      <c r="N256" s="37">
        <v>126</v>
      </c>
      <c r="O256" s="37">
        <f t="shared" si="76"/>
        <v>1179.3600000000001</v>
      </c>
      <c r="P256" s="9">
        <f t="shared" ref="P256:P268" si="93">IF(R256="","",R256/B256)</f>
        <v>8.3333389448311124</v>
      </c>
      <c r="Q256" s="9">
        <f t="shared" si="82"/>
        <v>0.58288101749999999</v>
      </c>
      <c r="R256" s="26">
        <v>29.999999999999996</v>
      </c>
      <c r="S256" s="26">
        <f t="shared" si="74"/>
        <v>280.8</v>
      </c>
      <c r="T256" s="20">
        <f t="shared" si="81"/>
        <v>26.666684623459567</v>
      </c>
      <c r="U256" s="20">
        <f t="shared" si="83"/>
        <v>1.865219256</v>
      </c>
      <c r="V256" s="37">
        <f t="shared" si="84"/>
        <v>96</v>
      </c>
      <c r="W256" s="37">
        <f t="shared" si="85"/>
        <v>898.56000000000017</v>
      </c>
      <c r="X256" s="130">
        <f t="shared" si="91"/>
        <v>740.73938768744461</v>
      </c>
      <c r="Y256" s="130">
        <f t="shared" si="79"/>
        <v>51.811516470885003</v>
      </c>
      <c r="Z256" s="132">
        <v>2666.66</v>
      </c>
      <c r="AA256" s="131">
        <f t="shared" si="89"/>
        <v>24959.937600000001</v>
      </c>
      <c r="AC256" s="86">
        <f t="shared" si="90"/>
        <v>244.81002734999998</v>
      </c>
      <c r="AE256" s="86">
        <f t="shared" si="80"/>
        <v>24959.937600000001</v>
      </c>
      <c r="AF256" s="86">
        <f t="shared" si="86"/>
        <v>19422.676800000005</v>
      </c>
      <c r="AG256" s="86">
        <f t="shared" si="77"/>
        <v>898.56000000000017</v>
      </c>
      <c r="AH256" s="86">
        <f t="shared" si="92"/>
        <v>1164.7063392857146</v>
      </c>
    </row>
    <row r="257" spans="1:34">
      <c r="A257">
        <v>1625</v>
      </c>
      <c r="B257" s="21">
        <f t="shared" si="88"/>
        <v>3.1428550265222621</v>
      </c>
      <c r="C257" s="21">
        <f t="shared" si="73"/>
        <v>3.1428550265222621</v>
      </c>
      <c r="D257" s="21">
        <f t="shared" si="78"/>
        <v>7.8473284057984052E-2</v>
      </c>
      <c r="E257" s="1"/>
      <c r="F257">
        <v>9.3600000000000012</v>
      </c>
      <c r="G257">
        <f t="shared" si="75"/>
        <v>0.10683760683760682</v>
      </c>
      <c r="I257" s="1"/>
      <c r="J257" s="15">
        <v>14</v>
      </c>
      <c r="K257" s="20">
        <v>35.000023568290679</v>
      </c>
      <c r="L257" s="37">
        <v>3264.1336980000001</v>
      </c>
      <c r="M257" s="20">
        <v>2.4481002734999997</v>
      </c>
      <c r="N257" s="37">
        <v>110</v>
      </c>
      <c r="O257" s="37">
        <f t="shared" si="76"/>
        <v>1029.6000000000001</v>
      </c>
      <c r="P257" s="9">
        <f t="shared" si="93"/>
        <v>12.727281297560246</v>
      </c>
      <c r="Q257" s="9">
        <f t="shared" si="82"/>
        <v>0.89021828127272729</v>
      </c>
      <c r="R257" s="26">
        <v>40</v>
      </c>
      <c r="S257" s="26">
        <f t="shared" si="74"/>
        <v>374.40000000000003</v>
      </c>
      <c r="T257" s="20">
        <f t="shared" si="81"/>
        <v>22.272742270730433</v>
      </c>
      <c r="U257" s="20">
        <f t="shared" si="83"/>
        <v>1.5578819922272729</v>
      </c>
      <c r="V257" s="37">
        <f t="shared" si="84"/>
        <v>70</v>
      </c>
      <c r="W257" s="37">
        <f t="shared" si="85"/>
        <v>655.20000000000005</v>
      </c>
      <c r="X257" s="130" t="str">
        <f t="shared" si="91"/>
        <v/>
      </c>
      <c r="Y257" s="130" t="str">
        <f t="shared" si="79"/>
        <v/>
      </c>
      <c r="Z257" s="132"/>
      <c r="AA257" s="131" t="str">
        <f t="shared" si="89"/>
        <v/>
      </c>
      <c r="AC257" s="86">
        <f t="shared" si="90"/>
        <v>244.81002734999998</v>
      </c>
      <c r="AE257" s="86" t="str">
        <f t="shared" si="80"/>
        <v/>
      </c>
      <c r="AF257" s="86">
        <f t="shared" si="86"/>
        <v>18931.190399999999</v>
      </c>
      <c r="AG257" s="86">
        <f t="shared" si="77"/>
        <v>655.20000000000005</v>
      </c>
      <c r="AH257" s="86">
        <f t="shared" si="92"/>
        <v>1096.68</v>
      </c>
    </row>
    <row r="258" spans="1:34">
      <c r="A258">
        <v>1626</v>
      </c>
      <c r="B258" s="21">
        <f t="shared" si="88"/>
        <v>3.2714263685163547</v>
      </c>
      <c r="C258" s="21">
        <f t="shared" si="73"/>
        <v>3.2714263685163547</v>
      </c>
      <c r="D258" s="21">
        <f t="shared" si="78"/>
        <v>8.1683554769447039E-2</v>
      </c>
      <c r="E258" s="1"/>
      <c r="F258">
        <v>9.3600000000000012</v>
      </c>
      <c r="G258">
        <f t="shared" si="75"/>
        <v>0.10683760683760682</v>
      </c>
      <c r="I258" s="1"/>
      <c r="J258" s="15">
        <v>14</v>
      </c>
      <c r="K258" s="20">
        <v>35.000023568290679</v>
      </c>
      <c r="L258" s="37">
        <v>3264.1336980000001</v>
      </c>
      <c r="M258" s="20">
        <v>2.4481002734999997</v>
      </c>
      <c r="N258" s="37">
        <v>114.5</v>
      </c>
      <c r="O258" s="37">
        <f t="shared" si="76"/>
        <v>1071.72</v>
      </c>
      <c r="P258" s="9">
        <f t="shared" si="93"/>
        <v>18.340623703907777</v>
      </c>
      <c r="Q258" s="9">
        <f t="shared" si="82"/>
        <v>1.2828473048908298</v>
      </c>
      <c r="R258" s="26">
        <v>60</v>
      </c>
      <c r="S258" s="26">
        <f t="shared" si="74"/>
        <v>561.6</v>
      </c>
      <c r="T258" s="20">
        <f t="shared" si="81"/>
        <v>16.659399864382902</v>
      </c>
      <c r="U258" s="20">
        <f t="shared" si="83"/>
        <v>1.1652529686091706</v>
      </c>
      <c r="V258" s="37">
        <f t="shared" si="84"/>
        <v>54.5</v>
      </c>
      <c r="W258" s="37">
        <f t="shared" si="85"/>
        <v>510.12000000000006</v>
      </c>
      <c r="X258" s="130">
        <f t="shared" si="91"/>
        <v>810.04421358926027</v>
      </c>
      <c r="Y258" s="130">
        <f t="shared" si="79"/>
        <v>56.659089299344984</v>
      </c>
      <c r="Z258" s="132">
        <v>2650</v>
      </c>
      <c r="AA258" s="131">
        <f t="shared" si="89"/>
        <v>24804.000000000004</v>
      </c>
      <c r="AC258" s="86">
        <f t="shared" si="90"/>
        <v>244.81002734999998</v>
      </c>
      <c r="AE258" s="86">
        <f t="shared" si="80"/>
        <v>24804.000000000004</v>
      </c>
      <c r="AF258" s="86">
        <f t="shared" si="86"/>
        <v>19525.989600000004</v>
      </c>
      <c r="AG258" s="86">
        <f t="shared" si="77"/>
        <v>510.12000000000006</v>
      </c>
      <c r="AH258" s="86">
        <f t="shared" si="92"/>
        <v>1102.5578571428573</v>
      </c>
    </row>
    <row r="259" spans="1:34">
      <c r="A259">
        <v>1627</v>
      </c>
      <c r="B259" s="21">
        <f t="shared" si="88"/>
        <v>4.6033302335440469</v>
      </c>
      <c r="C259" s="21">
        <f t="shared" si="73"/>
        <v>4.6033302335440469</v>
      </c>
      <c r="D259" s="21">
        <f t="shared" si="78"/>
        <v>0.11493958136189877</v>
      </c>
      <c r="E259" s="1"/>
      <c r="F259">
        <v>9.3600000000000012</v>
      </c>
      <c r="G259">
        <f t="shared" si="75"/>
        <v>0.10683760683760682</v>
      </c>
      <c r="I259" s="1"/>
      <c r="J259" s="15">
        <v>15</v>
      </c>
      <c r="K259" s="20">
        <v>37.500025251740013</v>
      </c>
      <c r="L259" s="37">
        <v>3497.2861050000001</v>
      </c>
      <c r="M259" s="20">
        <v>2.62296457875</v>
      </c>
      <c r="N259" s="37">
        <v>172.625</v>
      </c>
      <c r="O259" s="37">
        <f t="shared" si="76"/>
        <v>1615.7700000000002</v>
      </c>
      <c r="P259" s="9">
        <f t="shared" si="93"/>
        <v>8.6893613907000748</v>
      </c>
      <c r="Q259" s="9">
        <f t="shared" si="82"/>
        <v>0.60778324779145543</v>
      </c>
      <c r="R259" s="26">
        <v>40</v>
      </c>
      <c r="S259" s="26">
        <f t="shared" si="74"/>
        <v>374.40000000000003</v>
      </c>
      <c r="T259" s="20">
        <f t="shared" si="81"/>
        <v>28.810663861039938</v>
      </c>
      <c r="U259" s="20">
        <f t="shared" si="83"/>
        <v>2.0151813309585447</v>
      </c>
      <c r="V259" s="37">
        <f t="shared" si="84"/>
        <v>132.625</v>
      </c>
      <c r="W259" s="37">
        <f t="shared" si="85"/>
        <v>1241.3700000000001</v>
      </c>
      <c r="X259" s="130">
        <f t="shared" si="91"/>
        <v>651.70210430250563</v>
      </c>
      <c r="Y259" s="130">
        <f t="shared" si="79"/>
        <v>45.583743584359169</v>
      </c>
      <c r="Z259" s="132">
        <v>3000</v>
      </c>
      <c r="AA259" s="131">
        <f t="shared" si="89"/>
        <v>28080.000000000004</v>
      </c>
      <c r="AC259" s="86">
        <f t="shared" si="90"/>
        <v>262.29645787499999</v>
      </c>
      <c r="AE259" s="86">
        <f t="shared" si="80"/>
        <v>28080.000000000004</v>
      </c>
      <c r="AF259" s="86">
        <f t="shared" si="86"/>
        <v>19195.928861538465</v>
      </c>
      <c r="AG259" s="86">
        <f t="shared" si="77"/>
        <v>1241.3700000000001</v>
      </c>
      <c r="AH259" s="86">
        <f t="shared" si="92"/>
        <v>1077.4864285714289</v>
      </c>
    </row>
    <row r="260" spans="1:34">
      <c r="A260">
        <v>1628</v>
      </c>
      <c r="B260" s="21">
        <f t="shared" si="88"/>
        <v>6.4166623458162864</v>
      </c>
      <c r="C260" s="21">
        <f t="shared" ref="C260:C323" si="94">IF(B260="",C259,B260)</f>
        <v>6.4166623458162864</v>
      </c>
      <c r="D260" s="21">
        <f t="shared" si="78"/>
        <v>0.16021628828505083</v>
      </c>
      <c r="E260" s="1"/>
      <c r="F260">
        <v>9.3600000000000012</v>
      </c>
      <c r="G260">
        <f t="shared" si="75"/>
        <v>0.10683760683760682</v>
      </c>
      <c r="I260" s="1"/>
      <c r="J260" s="15">
        <v>18</v>
      </c>
      <c r="K260" s="20">
        <v>45.000030302088007</v>
      </c>
      <c r="L260" s="37">
        <v>4196.7433259999998</v>
      </c>
      <c r="M260" s="20">
        <v>3.1475574945</v>
      </c>
      <c r="N260" s="37">
        <v>288.75</v>
      </c>
      <c r="O260" s="37">
        <f t="shared" si="76"/>
        <v>2702.7000000000003</v>
      </c>
      <c r="P260" s="9">
        <f t="shared" si="93"/>
        <v>7.7922130393225988</v>
      </c>
      <c r="Q260" s="9">
        <f t="shared" si="82"/>
        <v>0.54503160077922075</v>
      </c>
      <c r="R260" s="26">
        <v>50</v>
      </c>
      <c r="S260" s="26">
        <f t="shared" ref="S260:S323" si="95">IF(R260="","",R260*F260)</f>
        <v>468.00000000000006</v>
      </c>
      <c r="T260" s="20">
        <f t="shared" si="81"/>
        <v>37.20781726276541</v>
      </c>
      <c r="U260" s="20">
        <f t="shared" si="83"/>
        <v>2.6025258937207791</v>
      </c>
      <c r="V260" s="37">
        <f t="shared" si="84"/>
        <v>238.75</v>
      </c>
      <c r="W260" s="37">
        <f t="shared" si="85"/>
        <v>2234.7000000000003</v>
      </c>
      <c r="X260" s="130" t="str">
        <f t="shared" si="91"/>
        <v/>
      </c>
      <c r="Y260" s="130" t="str">
        <f t="shared" si="79"/>
        <v/>
      </c>
      <c r="Z260" s="132"/>
      <c r="AA260" s="131" t="str">
        <f t="shared" si="89"/>
        <v/>
      </c>
      <c r="AC260" s="86">
        <f t="shared" si="90"/>
        <v>314.75574945</v>
      </c>
      <c r="AE260" s="86" t="str">
        <f t="shared" si="80"/>
        <v/>
      </c>
      <c r="AF260" s="86">
        <f t="shared" si="86"/>
        <v>18771.076800000006</v>
      </c>
      <c r="AG260" s="86">
        <f t="shared" si="77"/>
        <v>2234.7000000000003</v>
      </c>
      <c r="AH260" s="86">
        <f t="shared" si="92"/>
        <v>986.80285714285731</v>
      </c>
    </row>
    <row r="261" spans="1:34">
      <c r="A261">
        <v>1629</v>
      </c>
      <c r="B261" s="21">
        <f t="shared" ref="B261:B324" si="96">IF(N261="","",N261/K261)</f>
        <v>5.6687461827812049</v>
      </c>
      <c r="C261" s="21">
        <f t="shared" si="94"/>
        <v>5.6687461827812049</v>
      </c>
      <c r="D261" s="21">
        <f t="shared" si="78"/>
        <v>0.14154172741026727</v>
      </c>
      <c r="E261" s="1"/>
      <c r="F261">
        <v>9.3600000000000012</v>
      </c>
      <c r="G261">
        <f t="shared" ref="G261:G324" si="97">1/F261</f>
        <v>0.10683760683760682</v>
      </c>
      <c r="I261" s="1"/>
      <c r="J261" s="15">
        <v>8</v>
      </c>
      <c r="K261" s="20">
        <v>20.000013467594673</v>
      </c>
      <c r="L261" s="37">
        <v>1865.2192560000001</v>
      </c>
      <c r="M261" s="20">
        <v>1.3989144419999999</v>
      </c>
      <c r="N261" s="37">
        <v>113.375</v>
      </c>
      <c r="O261" s="37">
        <f t="shared" ref="O261:O324" si="98">IF(N261="","",N261*F261)</f>
        <v>1061.19</v>
      </c>
      <c r="P261" s="9">
        <f t="shared" si="93"/>
        <v>1.7640585197437419</v>
      </c>
      <c r="Q261" s="9">
        <f t="shared" si="82"/>
        <v>0.12338826390297687</v>
      </c>
      <c r="R261" s="26">
        <v>10</v>
      </c>
      <c r="S261" s="26">
        <f t="shared" si="95"/>
        <v>93.600000000000009</v>
      </c>
      <c r="T261" s="20">
        <f t="shared" si="81"/>
        <v>18.235954947850932</v>
      </c>
      <c r="U261" s="20">
        <f t="shared" si="83"/>
        <v>1.2755261780970231</v>
      </c>
      <c r="V261" s="37">
        <f t="shared" si="84"/>
        <v>103.375</v>
      </c>
      <c r="W261" s="37">
        <f t="shared" si="85"/>
        <v>967.59000000000015</v>
      </c>
      <c r="X261" s="130">
        <f t="shared" si="91"/>
        <v>493.93638552824774</v>
      </c>
      <c r="Y261" s="130">
        <f t="shared" si="79"/>
        <v>34.548713892833526</v>
      </c>
      <c r="Z261" s="132">
        <v>2800</v>
      </c>
      <c r="AA261" s="131">
        <f t="shared" si="89"/>
        <v>26208.000000000004</v>
      </c>
      <c r="AC261" s="86">
        <f t="shared" si="90"/>
        <v>139.8914442</v>
      </c>
      <c r="AE261" s="86">
        <f t="shared" si="80"/>
        <v>26208.000000000004</v>
      </c>
      <c r="AF261" s="86">
        <f t="shared" si="86"/>
        <v>18321.076800000003</v>
      </c>
      <c r="AG261" s="86">
        <f t="shared" ref="AG261:AG324" si="99">IF(W261="",#N/A,W261)</f>
        <v>967.59000000000015</v>
      </c>
      <c r="AH261" s="86">
        <f t="shared" si="92"/>
        <v>980.83714285714314</v>
      </c>
    </row>
    <row r="262" spans="1:34">
      <c r="A262">
        <v>1630</v>
      </c>
      <c r="B262" s="21">
        <f t="shared" si="96"/>
        <v>9.1846091998856902</v>
      </c>
      <c r="C262" s="21">
        <f t="shared" si="94"/>
        <v>9.1846091998856902</v>
      </c>
      <c r="D262" s="21">
        <f t="shared" ref="D262:D325" si="100">C262*D261/C261</f>
        <v>0.22932856928553533</v>
      </c>
      <c r="E262" s="1"/>
      <c r="F262">
        <v>9.3600000000000012</v>
      </c>
      <c r="G262">
        <f t="shared" si="97"/>
        <v>0.10683760683760682</v>
      </c>
      <c r="I262" s="1"/>
      <c r="J262" s="15">
        <v>13</v>
      </c>
      <c r="K262" s="20">
        <v>32.500021884841338</v>
      </c>
      <c r="L262" s="37">
        <v>3030.9812910000001</v>
      </c>
      <c r="M262" s="20">
        <v>2.2732359682499998</v>
      </c>
      <c r="N262" s="37">
        <v>298.5</v>
      </c>
      <c r="O262" s="37">
        <f t="shared" si="98"/>
        <v>2793.9600000000005</v>
      </c>
      <c r="P262" s="9">
        <f t="shared" si="93"/>
        <v>4.8995007866594982</v>
      </c>
      <c r="Q262" s="9">
        <f t="shared" si="82"/>
        <v>0.3426988896859296</v>
      </c>
      <c r="R262" s="26">
        <v>45</v>
      </c>
      <c r="S262" s="26">
        <f t="shared" si="95"/>
        <v>421.20000000000005</v>
      </c>
      <c r="T262" s="20">
        <f t="shared" si="81"/>
        <v>27.60052109818184</v>
      </c>
      <c r="U262" s="20">
        <f t="shared" si="83"/>
        <v>1.9305370785640703</v>
      </c>
      <c r="V262" s="37">
        <f t="shared" si="84"/>
        <v>253.5</v>
      </c>
      <c r="W262" s="37">
        <f t="shared" si="85"/>
        <v>2372.7600000000002</v>
      </c>
      <c r="X262" s="130" t="str">
        <f t="shared" si="91"/>
        <v/>
      </c>
      <c r="Y262" s="130" t="str">
        <f t="shared" ref="Y262:Y325" si="101">IF(X262="","",X262*93.2609/100*75/1000)</f>
        <v/>
      </c>
      <c r="Z262" s="132"/>
      <c r="AA262" s="131" t="str">
        <f t="shared" si="89"/>
        <v/>
      </c>
      <c r="AC262" s="86">
        <f t="shared" si="90"/>
        <v>227.32359682499998</v>
      </c>
      <c r="AE262" s="86" t="str">
        <f t="shared" ref="AE262:AE325" si="102">IF(Z262="","",Z262*F262)</f>
        <v/>
      </c>
      <c r="AF262" s="86">
        <f t="shared" si="86"/>
        <v>18099.933942857144</v>
      </c>
      <c r="AG262" s="86">
        <f t="shared" si="99"/>
        <v>2372.7600000000002</v>
      </c>
      <c r="AH262" s="86">
        <f t="shared" si="92"/>
        <v>960.69642857142878</v>
      </c>
    </row>
    <row r="263" spans="1:34">
      <c r="A263">
        <v>1631</v>
      </c>
      <c r="B263" s="21">
        <f t="shared" si="96"/>
        <v>12.154991815074851</v>
      </c>
      <c r="C263" s="21">
        <f t="shared" si="94"/>
        <v>12.154991815074851</v>
      </c>
      <c r="D263" s="21">
        <f t="shared" si="100"/>
        <v>0.30349542609425345</v>
      </c>
      <c r="E263" s="1"/>
      <c r="F263">
        <v>9.3600000000000012</v>
      </c>
      <c r="G263">
        <f t="shared" si="97"/>
        <v>0.10683760683760682</v>
      </c>
      <c r="I263" s="1"/>
      <c r="J263" s="15">
        <v>10</v>
      </c>
      <c r="K263" s="20">
        <v>25.000016834493337</v>
      </c>
      <c r="L263" s="37">
        <v>2331.5240699999999</v>
      </c>
      <c r="M263" s="20">
        <v>1.7486430525000001</v>
      </c>
      <c r="N263" s="37">
        <v>303.875</v>
      </c>
      <c r="O263" s="37">
        <f t="shared" si="98"/>
        <v>2844.2700000000004</v>
      </c>
      <c r="P263" s="9">
        <f t="shared" si="93"/>
        <v>2.8794754066878383</v>
      </c>
      <c r="Q263" s="9">
        <f t="shared" si="82"/>
        <v>0.2014068509666804</v>
      </c>
      <c r="R263" s="26">
        <v>35</v>
      </c>
      <c r="S263" s="26">
        <f t="shared" si="95"/>
        <v>327.60000000000002</v>
      </c>
      <c r="T263" s="20">
        <f t="shared" ref="T263:T326" si="103">IF(K263="","",K263-P263)</f>
        <v>22.120541427805499</v>
      </c>
      <c r="U263" s="20">
        <f t="shared" si="83"/>
        <v>1.5472362015333194</v>
      </c>
      <c r="V263" s="37">
        <f t="shared" si="84"/>
        <v>268.875</v>
      </c>
      <c r="W263" s="37">
        <f t="shared" si="85"/>
        <v>2516.6700000000005</v>
      </c>
      <c r="X263" s="130">
        <f t="shared" si="91"/>
        <v>197.44974217288032</v>
      </c>
      <c r="Y263" s="130">
        <f t="shared" si="101"/>
        <v>13.810755494858082</v>
      </c>
      <c r="Z263" s="132">
        <v>2400</v>
      </c>
      <c r="AA263" s="131">
        <f t="shared" si="89"/>
        <v>22464.000000000004</v>
      </c>
      <c r="AC263" s="86">
        <f t="shared" si="90"/>
        <v>174.86430525</v>
      </c>
      <c r="AE263" s="86">
        <f t="shared" si="102"/>
        <v>22464.000000000004</v>
      </c>
      <c r="AF263" s="86">
        <f t="shared" si="86"/>
        <v>17878.791085714289</v>
      </c>
      <c r="AG263" s="86">
        <f t="shared" si="99"/>
        <v>2516.6700000000005</v>
      </c>
      <c r="AH263" s="86">
        <f t="shared" si="92"/>
        <v>964.50428571428586</v>
      </c>
    </row>
    <row r="264" spans="1:34">
      <c r="A264">
        <v>1632</v>
      </c>
      <c r="B264" s="21">
        <f t="shared" si="96"/>
        <v>5.2999964310898156</v>
      </c>
      <c r="C264" s="21">
        <f t="shared" si="94"/>
        <v>5.2999964310898156</v>
      </c>
      <c r="D264" s="21">
        <f t="shared" si="100"/>
        <v>0.13233449266141861</v>
      </c>
      <c r="E264" s="1"/>
      <c r="F264">
        <v>9.3600000000000012</v>
      </c>
      <c r="G264">
        <f t="shared" si="97"/>
        <v>0.10683760683760682</v>
      </c>
      <c r="I264" s="1"/>
      <c r="J264" s="15">
        <v>10</v>
      </c>
      <c r="K264" s="20">
        <v>25.000016834493337</v>
      </c>
      <c r="L264" s="37">
        <v>2331.5240699999999</v>
      </c>
      <c r="M264" s="20">
        <v>1.7486430525000001</v>
      </c>
      <c r="N264" s="37">
        <v>132.5</v>
      </c>
      <c r="O264" s="37">
        <f t="shared" si="98"/>
        <v>1240.2000000000003</v>
      </c>
      <c r="P264" s="9">
        <f t="shared" si="93"/>
        <v>6.6037780317529569</v>
      </c>
      <c r="Q264" s="9">
        <f t="shared" ref="Q264:Q327" si="104">IF(P264="","",P264*93.2609/100*75/1000)</f>
        <v>0.46190571198113201</v>
      </c>
      <c r="R264" s="26">
        <v>35</v>
      </c>
      <c r="S264" s="26">
        <f t="shared" si="95"/>
        <v>327.60000000000002</v>
      </c>
      <c r="T264" s="20">
        <f t="shared" si="103"/>
        <v>18.396238802740381</v>
      </c>
      <c r="U264" s="20">
        <f t="shared" ref="U264:U327" si="105">IF(T264="","",T264*93.2609/100*75/1000)</f>
        <v>1.286737340518868</v>
      </c>
      <c r="V264" s="37">
        <f t="shared" si="84"/>
        <v>97.5</v>
      </c>
      <c r="W264" s="37">
        <f t="shared" si="85"/>
        <v>912.60000000000014</v>
      </c>
      <c r="X264" s="130">
        <f t="shared" si="91"/>
        <v>503.14373503298117</v>
      </c>
      <c r="Y264" s="130">
        <f t="shared" si="101"/>
        <v>35.192728168903017</v>
      </c>
      <c r="Z264" s="132">
        <v>2666.66</v>
      </c>
      <c r="AA264" s="131">
        <f t="shared" si="89"/>
        <v>24959.937600000001</v>
      </c>
      <c r="AC264" s="86">
        <f t="shared" si="90"/>
        <v>174.86430525</v>
      </c>
      <c r="AE264" s="86">
        <f t="shared" si="102"/>
        <v>24959.937600000001</v>
      </c>
      <c r="AF264" s="86">
        <f t="shared" si="86"/>
        <v>18908.64822857143</v>
      </c>
      <c r="AG264" s="86">
        <f t="shared" si="99"/>
        <v>912.60000000000014</v>
      </c>
      <c r="AH264" s="86">
        <f t="shared" si="92"/>
        <v>970.8557142857145</v>
      </c>
    </row>
    <row r="265" spans="1:34">
      <c r="A265">
        <v>1633</v>
      </c>
      <c r="B265" s="21">
        <f t="shared" si="96"/>
        <v>4.2045426232916627</v>
      </c>
      <c r="C265" s="21">
        <f t="shared" si="94"/>
        <v>4.2045426232916627</v>
      </c>
      <c r="D265" s="21">
        <f t="shared" si="100"/>
        <v>0.10498233766021631</v>
      </c>
      <c r="E265" s="1"/>
      <c r="F265">
        <v>9.3600000000000012</v>
      </c>
      <c r="G265">
        <f t="shared" si="97"/>
        <v>0.10683760683760682</v>
      </c>
      <c r="I265" s="1"/>
      <c r="J265" s="15">
        <v>11</v>
      </c>
      <c r="K265" s="20">
        <v>27.500018517942674</v>
      </c>
      <c r="L265" s="37">
        <v>2564.676477</v>
      </c>
      <c r="M265" s="20">
        <v>1.9235073577499999</v>
      </c>
      <c r="N265" s="37">
        <v>115.625</v>
      </c>
      <c r="O265" s="37">
        <f t="shared" si="98"/>
        <v>1082.2500000000002</v>
      </c>
      <c r="P265" s="9">
        <f t="shared" si="93"/>
        <v>5.9459499498254438</v>
      </c>
      <c r="Q265" s="9">
        <f t="shared" si="104"/>
        <v>0.41589348275675686</v>
      </c>
      <c r="R265" s="26">
        <v>25</v>
      </c>
      <c r="S265" s="26">
        <f t="shared" si="95"/>
        <v>234.00000000000003</v>
      </c>
      <c r="T265" s="20">
        <f t="shared" si="103"/>
        <v>21.554068568117231</v>
      </c>
      <c r="U265" s="20">
        <f t="shared" si="105"/>
        <v>1.5076138749932433</v>
      </c>
      <c r="V265" s="37">
        <f t="shared" si="84"/>
        <v>90.625</v>
      </c>
      <c r="W265" s="37">
        <f t="shared" si="85"/>
        <v>848.25000000000011</v>
      </c>
      <c r="X265" s="130">
        <f t="shared" si="91"/>
        <v>285.4055975916213</v>
      </c>
      <c r="Y265" s="130">
        <f t="shared" si="101"/>
        <v>19.962887172324329</v>
      </c>
      <c r="Z265" s="132">
        <v>1200</v>
      </c>
      <c r="AA265" s="131">
        <f t="shared" si="89"/>
        <v>11232.000000000002</v>
      </c>
      <c r="AC265" s="86">
        <f t="shared" si="90"/>
        <v>192.350735775</v>
      </c>
      <c r="AE265" s="86">
        <f t="shared" si="102"/>
        <v>11232.000000000002</v>
      </c>
      <c r="AF265" s="86">
        <f t="shared" si="86"/>
        <v>19022.5811436</v>
      </c>
      <c r="AG265" s="86">
        <f t="shared" si="99"/>
        <v>848.25000000000011</v>
      </c>
      <c r="AH265" s="86">
        <f t="shared" si="92"/>
        <v>1081.4416071428573</v>
      </c>
    </row>
    <row r="266" spans="1:34">
      <c r="A266">
        <v>1634</v>
      </c>
      <c r="B266" s="21">
        <f t="shared" si="96"/>
        <v>3.1454524273706279</v>
      </c>
      <c r="C266" s="21">
        <f t="shared" si="94"/>
        <v>3.1454524273706279</v>
      </c>
      <c r="D266" s="21">
        <f t="shared" si="100"/>
        <v>7.853813801175101E-2</v>
      </c>
      <c r="E266" s="1"/>
      <c r="F266">
        <v>9.3600000000000012</v>
      </c>
      <c r="G266">
        <f t="shared" si="97"/>
        <v>0.10683760683760682</v>
      </c>
      <c r="I266" s="1"/>
      <c r="J266" s="15">
        <v>11</v>
      </c>
      <c r="K266" s="20">
        <v>27.500018517942674</v>
      </c>
      <c r="L266" s="37">
        <v>2564.676477</v>
      </c>
      <c r="M266" s="20">
        <v>1.9235073577499999</v>
      </c>
      <c r="N266" s="37">
        <v>86.5</v>
      </c>
      <c r="O266" s="37">
        <f t="shared" si="98"/>
        <v>809.6400000000001</v>
      </c>
      <c r="P266" s="9">
        <f t="shared" si="93"/>
        <v>7.94798223061927</v>
      </c>
      <c r="Q266" s="9">
        <f t="shared" si="104"/>
        <v>0.55592698200867052</v>
      </c>
      <c r="R266" s="26">
        <v>25</v>
      </c>
      <c r="S266" s="26">
        <f t="shared" si="95"/>
        <v>234.00000000000003</v>
      </c>
      <c r="T266" s="20">
        <f t="shared" si="103"/>
        <v>19.552036287323403</v>
      </c>
      <c r="U266" s="20">
        <f t="shared" si="105"/>
        <v>1.3675803757413294</v>
      </c>
      <c r="V266" s="37">
        <f t="shared" si="84"/>
        <v>61.5</v>
      </c>
      <c r="W266" s="37">
        <f t="shared" si="85"/>
        <v>575.6400000000001</v>
      </c>
      <c r="X266" s="130">
        <f t="shared" si="91"/>
        <v>317.91928922477081</v>
      </c>
      <c r="Y266" s="130">
        <f t="shared" si="101"/>
        <v>22.237079280346819</v>
      </c>
      <c r="Z266" s="132">
        <v>1000</v>
      </c>
      <c r="AA266" s="131">
        <f t="shared" si="89"/>
        <v>9360.0000000000018</v>
      </c>
      <c r="AC266" s="86">
        <f t="shared" si="90"/>
        <v>192.350735775</v>
      </c>
      <c r="AE266" s="86">
        <f t="shared" si="102"/>
        <v>9360.0000000000018</v>
      </c>
      <c r="AF266" s="86">
        <f t="shared" si="86"/>
        <v>19062.169822125001</v>
      </c>
      <c r="AG266" s="86">
        <f t="shared" si="99"/>
        <v>575.6400000000001</v>
      </c>
      <c r="AH266" s="86">
        <f t="shared" si="92"/>
        <v>1204.2010714285714</v>
      </c>
    </row>
    <row r="267" spans="1:34">
      <c r="A267">
        <v>1635</v>
      </c>
      <c r="B267" s="21">
        <f t="shared" si="96"/>
        <v>3.1363615244013485</v>
      </c>
      <c r="C267" s="21">
        <f t="shared" si="94"/>
        <v>3.1363615244013485</v>
      </c>
      <c r="D267" s="21">
        <f t="shared" si="100"/>
        <v>7.8311149173566755E-2</v>
      </c>
      <c r="E267" s="1"/>
      <c r="F267">
        <v>9.3600000000000012</v>
      </c>
      <c r="G267">
        <f t="shared" si="97"/>
        <v>0.10683760683760682</v>
      </c>
      <c r="I267" s="1"/>
      <c r="J267" s="15">
        <v>11</v>
      </c>
      <c r="K267" s="20">
        <v>27.500018517942674</v>
      </c>
      <c r="L267" s="37">
        <v>2564.676477</v>
      </c>
      <c r="M267" s="20">
        <v>1.9235073577499999</v>
      </c>
      <c r="N267" s="37">
        <v>86.25</v>
      </c>
      <c r="O267" s="37">
        <f t="shared" si="98"/>
        <v>807.30000000000007</v>
      </c>
      <c r="P267" s="9">
        <f t="shared" si="93"/>
        <v>15.942039720546479</v>
      </c>
      <c r="Q267" s="9">
        <f t="shared" si="104"/>
        <v>1.1150767291304351</v>
      </c>
      <c r="R267" s="26">
        <v>50</v>
      </c>
      <c r="S267" s="26">
        <f t="shared" si="95"/>
        <v>468.00000000000006</v>
      </c>
      <c r="T267" s="20">
        <f t="shared" si="103"/>
        <v>11.557978797396196</v>
      </c>
      <c r="U267" s="20">
        <f t="shared" si="105"/>
        <v>0.80843062861956527</v>
      </c>
      <c r="V267" s="37">
        <f t="shared" si="84"/>
        <v>36.25</v>
      </c>
      <c r="W267" s="37">
        <f t="shared" si="85"/>
        <v>339.30000000000007</v>
      </c>
      <c r="X267" s="130" t="str">
        <f t="shared" si="91"/>
        <v/>
      </c>
      <c r="Y267" s="130" t="str">
        <f t="shared" si="101"/>
        <v/>
      </c>
      <c r="Z267" s="132"/>
      <c r="AA267" s="131" t="str">
        <f t="shared" si="89"/>
        <v/>
      </c>
      <c r="AC267" s="86">
        <f t="shared" si="90"/>
        <v>192.350735775</v>
      </c>
      <c r="AE267" s="86" t="str">
        <f t="shared" si="102"/>
        <v/>
      </c>
      <c r="AF267" s="86">
        <f t="shared" si="86"/>
        <v>18577.111222125</v>
      </c>
      <c r="AG267" s="86">
        <f t="shared" si="99"/>
        <v>339.30000000000007</v>
      </c>
      <c r="AH267" s="86">
        <f t="shared" si="92"/>
        <v>1227.8100000000002</v>
      </c>
    </row>
    <row r="268" spans="1:34">
      <c r="A268">
        <v>1636</v>
      </c>
      <c r="B268" s="21">
        <f t="shared" si="96"/>
        <v>4.4062470329225469</v>
      </c>
      <c r="C268" s="21">
        <f t="shared" si="94"/>
        <v>4.4062470329225469</v>
      </c>
      <c r="D268" s="21">
        <f t="shared" si="100"/>
        <v>0.11001865250742938</v>
      </c>
      <c r="E268" s="1"/>
      <c r="F268">
        <v>8.2800000000000011</v>
      </c>
      <c r="G268">
        <f t="shared" si="97"/>
        <v>0.12077294685990336</v>
      </c>
      <c r="I268" s="1"/>
      <c r="J268" s="15">
        <v>8</v>
      </c>
      <c r="K268" s="20">
        <v>20.000013467594673</v>
      </c>
      <c r="L268" s="37">
        <v>1865.2192560000001</v>
      </c>
      <c r="M268" s="20">
        <v>1.3989144419999999</v>
      </c>
      <c r="N268" s="37">
        <v>88.125</v>
      </c>
      <c r="O268" s="37">
        <f t="shared" si="98"/>
        <v>729.67500000000007</v>
      </c>
      <c r="P268" s="9">
        <f t="shared" si="93"/>
        <v>18.15604059469587</v>
      </c>
      <c r="Q268" s="9">
        <f t="shared" si="104"/>
        <v>1.2699365147234041</v>
      </c>
      <c r="R268" s="26">
        <v>80</v>
      </c>
      <c r="S268" s="26">
        <f t="shared" si="95"/>
        <v>662.40000000000009</v>
      </c>
      <c r="T268" s="20">
        <f t="shared" si="103"/>
        <v>1.843972872898803</v>
      </c>
      <c r="U268" s="20">
        <f t="shared" si="105"/>
        <v>0.12897792727659599</v>
      </c>
      <c r="V268" s="37">
        <f t="shared" si="84"/>
        <v>8.125</v>
      </c>
      <c r="W268" s="37">
        <f t="shared" si="85"/>
        <v>67.275000000000006</v>
      </c>
      <c r="X268" s="130" t="str">
        <f t="shared" si="91"/>
        <v/>
      </c>
      <c r="Y268" s="130" t="str">
        <f t="shared" si="101"/>
        <v/>
      </c>
      <c r="Z268" s="132"/>
      <c r="AA268" s="131" t="str">
        <f t="shared" si="89"/>
        <v/>
      </c>
      <c r="AC268" s="86">
        <f t="shared" si="90"/>
        <v>139.8914442</v>
      </c>
      <c r="AE268" s="86" t="str">
        <f t="shared" si="102"/>
        <v/>
      </c>
      <c r="AF268" s="86">
        <f t="shared" si="86"/>
        <v>18351.516444352943</v>
      </c>
      <c r="AG268" s="86">
        <f t="shared" si="99"/>
        <v>67.275000000000006</v>
      </c>
      <c r="AH268" s="86">
        <f t="shared" si="92"/>
        <v>1262.6662500000002</v>
      </c>
    </row>
    <row r="269" spans="1:34">
      <c r="A269">
        <v>1637</v>
      </c>
      <c r="B269" s="9">
        <v>5.291666666666667</v>
      </c>
      <c r="C269" s="21">
        <f t="shared" si="94"/>
        <v>5.291666666666667</v>
      </c>
      <c r="D269" s="21">
        <f t="shared" si="100"/>
        <v>0.13212650853100291</v>
      </c>
      <c r="E269" s="1"/>
      <c r="F269">
        <v>8.2800000000000011</v>
      </c>
      <c r="G269">
        <f t="shared" si="97"/>
        <v>0.12077294685990336</v>
      </c>
      <c r="I269" s="1"/>
      <c r="J269" s="15">
        <v>0</v>
      </c>
      <c r="K269" s="20">
        <v>0</v>
      </c>
      <c r="L269" s="37">
        <v>0</v>
      </c>
      <c r="M269" s="20">
        <v>0</v>
      </c>
      <c r="N269" s="37">
        <v>0</v>
      </c>
      <c r="O269" s="37">
        <f t="shared" si="98"/>
        <v>0</v>
      </c>
      <c r="P269" s="9">
        <v>0</v>
      </c>
      <c r="Q269" s="9">
        <f t="shared" si="104"/>
        <v>0</v>
      </c>
      <c r="R269" s="37">
        <v>0</v>
      </c>
      <c r="S269" s="26">
        <f t="shared" si="95"/>
        <v>0</v>
      </c>
      <c r="T269" s="20">
        <f t="shared" si="103"/>
        <v>0</v>
      </c>
      <c r="U269" s="20">
        <f t="shared" si="105"/>
        <v>0</v>
      </c>
      <c r="V269" s="37">
        <f t="shared" si="84"/>
        <v>0</v>
      </c>
      <c r="W269" s="37">
        <f t="shared" si="85"/>
        <v>0</v>
      </c>
      <c r="X269" s="130">
        <f t="shared" si="91"/>
        <v>347.71653543307087</v>
      </c>
      <c r="Y269" s="130">
        <f t="shared" si="101"/>
        <v>24.32126777952756</v>
      </c>
      <c r="Z269" s="132">
        <v>1840</v>
      </c>
      <c r="AA269" s="131">
        <f t="shared" si="89"/>
        <v>15235.200000000003</v>
      </c>
      <c r="AC269" s="86">
        <f t="shared" si="90"/>
        <v>0</v>
      </c>
      <c r="AE269" s="86">
        <f t="shared" si="102"/>
        <v>15235.200000000003</v>
      </c>
      <c r="AF269" s="86">
        <f t="shared" si="86"/>
        <v>18048.692914941177</v>
      </c>
      <c r="AG269" s="86">
        <f t="shared" si="99"/>
        <v>0</v>
      </c>
      <c r="AH269" s="86">
        <f t="shared" si="92"/>
        <v>1290.0498214285715</v>
      </c>
    </row>
    <row r="270" spans="1:34">
      <c r="A270">
        <v>1638</v>
      </c>
      <c r="B270" s="21">
        <f t="shared" si="96"/>
        <v>3.7045429599813029</v>
      </c>
      <c r="C270" s="21">
        <f t="shared" si="94"/>
        <v>3.7045429599813029</v>
      </c>
      <c r="D270" s="21">
        <f t="shared" si="100"/>
        <v>9.2497951560082461E-2</v>
      </c>
      <c r="E270" s="1"/>
      <c r="F270">
        <v>8.2800000000000011</v>
      </c>
      <c r="G270">
        <f t="shared" si="97"/>
        <v>0.12077294685990336</v>
      </c>
      <c r="I270" s="1"/>
      <c r="J270" s="15">
        <v>11</v>
      </c>
      <c r="K270" s="20">
        <v>27.500018517942674</v>
      </c>
      <c r="L270" s="37">
        <v>2564.676477</v>
      </c>
      <c r="M270" s="20">
        <v>1.9235073577499999</v>
      </c>
      <c r="N270" s="37">
        <v>101.875</v>
      </c>
      <c r="O270" s="37">
        <f t="shared" si="98"/>
        <v>843.52500000000009</v>
      </c>
      <c r="P270" s="9">
        <f t="shared" ref="P270:P301" si="106">IF(R270="","",R270/B270)</f>
        <v>65.325197362867485</v>
      </c>
      <c r="Q270" s="9">
        <f t="shared" si="104"/>
        <v>4.5692150240539871</v>
      </c>
      <c r="R270" s="26">
        <v>241.99999999999991</v>
      </c>
      <c r="S270" s="26">
        <f t="shared" si="95"/>
        <v>2003.7599999999995</v>
      </c>
      <c r="T270" s="20">
        <f t="shared" si="103"/>
        <v>-37.825178844924807</v>
      </c>
      <c r="U270" s="20">
        <f t="shared" si="105"/>
        <v>-2.645707666303986</v>
      </c>
      <c r="V270" s="37">
        <f t="shared" si="84"/>
        <v>-140.12499999999991</v>
      </c>
      <c r="W270" s="37">
        <f t="shared" si="85"/>
        <v>-1160.2349999999994</v>
      </c>
      <c r="X270" s="130">
        <f t="shared" si="91"/>
        <v>431.90213132474383</v>
      </c>
      <c r="Y270" s="130">
        <f t="shared" si="101"/>
        <v>30.209686109447855</v>
      </c>
      <c r="Z270" s="132">
        <v>1600</v>
      </c>
      <c r="AA270" s="131">
        <f t="shared" si="89"/>
        <v>13248.000000000002</v>
      </c>
      <c r="AC270" s="86">
        <f t="shared" si="90"/>
        <v>192.350735775</v>
      </c>
      <c r="AE270" s="86">
        <f t="shared" si="102"/>
        <v>13248.000000000002</v>
      </c>
      <c r="AF270" s="86">
        <f t="shared" si="86"/>
        <v>17601.339973764705</v>
      </c>
      <c r="AG270" s="86">
        <f t="shared" si="99"/>
        <v>-1160.2349999999994</v>
      </c>
      <c r="AH270" s="86">
        <f t="shared" si="92"/>
        <v>1277.9319642857142</v>
      </c>
    </row>
    <row r="271" spans="1:34">
      <c r="A271">
        <v>1639</v>
      </c>
      <c r="B271" s="21">
        <f t="shared" si="96"/>
        <v>3.4285691198424679</v>
      </c>
      <c r="C271" s="21">
        <f t="shared" si="94"/>
        <v>3.4285691198424679</v>
      </c>
      <c r="D271" s="21">
        <f t="shared" si="100"/>
        <v>8.5607218972346258E-2</v>
      </c>
      <c r="E271" s="1"/>
      <c r="F271">
        <v>8.2800000000000011</v>
      </c>
      <c r="G271">
        <f t="shared" si="97"/>
        <v>0.12077294685990336</v>
      </c>
      <c r="I271" s="1"/>
      <c r="J271" s="15">
        <v>14</v>
      </c>
      <c r="K271" s="20">
        <v>35.000023568290679</v>
      </c>
      <c r="L271" s="37">
        <v>3264.1336980000001</v>
      </c>
      <c r="M271" s="20">
        <v>2.4481002734999997</v>
      </c>
      <c r="N271" s="37">
        <v>120</v>
      </c>
      <c r="O271" s="37">
        <f t="shared" si="98"/>
        <v>993.60000000000014</v>
      </c>
      <c r="P271" s="9">
        <f t="shared" si="106"/>
        <v>8.7500058920726698</v>
      </c>
      <c r="Q271" s="9">
        <f t="shared" si="104"/>
        <v>0.61202506837500004</v>
      </c>
      <c r="R271" s="26">
        <v>30</v>
      </c>
      <c r="S271" s="26">
        <f t="shared" si="95"/>
        <v>248.40000000000003</v>
      </c>
      <c r="T271" s="20">
        <f t="shared" si="103"/>
        <v>26.250017676218008</v>
      </c>
      <c r="U271" s="20">
        <f t="shared" si="105"/>
        <v>1.8360752051250002</v>
      </c>
      <c r="V271" s="37">
        <f t="shared" ref="V271:V334" si="107">IF(N271="","",N271-R271)</f>
        <v>90</v>
      </c>
      <c r="W271" s="37">
        <f t="shared" ref="W271:W334" si="108">IF(V271="","",V271*F271)</f>
        <v>745.2</v>
      </c>
      <c r="X271" s="130">
        <f t="shared" si="91"/>
        <v>437.50029460363345</v>
      </c>
      <c r="Y271" s="130">
        <f t="shared" si="101"/>
        <v>30.601253418749994</v>
      </c>
      <c r="Z271" s="132">
        <v>1500</v>
      </c>
      <c r="AA271" s="131">
        <f t="shared" si="89"/>
        <v>12420.000000000002</v>
      </c>
      <c r="AC271" s="86">
        <f t="shared" si="90"/>
        <v>244.81002734999998</v>
      </c>
      <c r="AE271" s="86">
        <f t="shared" si="102"/>
        <v>12420.000000000002</v>
      </c>
      <c r="AF271" s="86">
        <f t="shared" ref="AF271:AF334" si="109">AVERAGE(AE261:AE281)</f>
        <v>17970.287753000001</v>
      </c>
      <c r="AG271" s="86">
        <f t="shared" si="99"/>
        <v>745.2</v>
      </c>
      <c r="AH271" s="86">
        <f t="shared" si="92"/>
        <v>1231.1876785714285</v>
      </c>
    </row>
    <row r="272" spans="1:34">
      <c r="A272">
        <v>1640</v>
      </c>
      <c r="B272" s="21">
        <f t="shared" si="96"/>
        <v>3.5730745170409572</v>
      </c>
      <c r="C272" s="21">
        <f t="shared" si="94"/>
        <v>3.5730745170409572</v>
      </c>
      <c r="D272" s="21">
        <f t="shared" si="100"/>
        <v>8.9215343746341005E-2</v>
      </c>
      <c r="E272" s="1"/>
      <c r="F272">
        <v>8.2800000000000011</v>
      </c>
      <c r="G272">
        <f t="shared" si="97"/>
        <v>0.12077294685990336</v>
      </c>
      <c r="I272" s="1"/>
      <c r="J272" s="15">
        <v>13</v>
      </c>
      <c r="K272" s="20">
        <v>32.500021884841338</v>
      </c>
      <c r="L272" s="37">
        <v>3030.9812910000001</v>
      </c>
      <c r="M272" s="20">
        <v>2.2732359682499998</v>
      </c>
      <c r="N272" s="37">
        <v>116.125</v>
      </c>
      <c r="O272" s="37">
        <f t="shared" si="98"/>
        <v>961.5150000000001</v>
      </c>
      <c r="P272" s="9">
        <f t="shared" si="106"/>
        <v>8.3961305192270412</v>
      </c>
      <c r="Q272" s="9">
        <f t="shared" si="104"/>
        <v>0.58727301655543596</v>
      </c>
      <c r="R272" s="26">
        <v>30</v>
      </c>
      <c r="S272" s="26">
        <f t="shared" si="95"/>
        <v>248.40000000000003</v>
      </c>
      <c r="T272" s="20">
        <f t="shared" si="103"/>
        <v>24.103891365614295</v>
      </c>
      <c r="U272" s="20">
        <f t="shared" si="105"/>
        <v>1.6859629516945638</v>
      </c>
      <c r="V272" s="37">
        <f t="shared" si="107"/>
        <v>86.125</v>
      </c>
      <c r="W272" s="37">
        <f t="shared" si="108"/>
        <v>713.11500000000012</v>
      </c>
      <c r="X272" s="130">
        <f t="shared" si="91"/>
        <v>559.74203461513605</v>
      </c>
      <c r="Y272" s="130">
        <f t="shared" si="101"/>
        <v>39.151534437029056</v>
      </c>
      <c r="Z272" s="132">
        <v>2000</v>
      </c>
      <c r="AA272" s="131">
        <f t="shared" si="89"/>
        <v>16560.000000000004</v>
      </c>
      <c r="AC272" s="86">
        <f t="shared" si="90"/>
        <v>227.32359682499998</v>
      </c>
      <c r="AE272" s="86">
        <f t="shared" si="102"/>
        <v>16560.000000000004</v>
      </c>
      <c r="AF272" s="86">
        <f t="shared" si="109"/>
        <v>17879.287753000001</v>
      </c>
      <c r="AG272" s="86">
        <f t="shared" si="99"/>
        <v>713.11500000000012</v>
      </c>
      <c r="AH272" s="86">
        <f t="shared" si="92"/>
        <v>1279.2482142857143</v>
      </c>
    </row>
    <row r="273" spans="1:34">
      <c r="A273">
        <v>1641</v>
      </c>
      <c r="B273" s="21">
        <f t="shared" si="96"/>
        <v>3.8547593090451082</v>
      </c>
      <c r="C273" s="21">
        <f t="shared" si="94"/>
        <v>3.8547593090451082</v>
      </c>
      <c r="D273" s="21">
        <f t="shared" si="100"/>
        <v>9.6248671886269871E-2</v>
      </c>
      <c r="E273" s="1"/>
      <c r="F273">
        <v>8.2800000000000011</v>
      </c>
      <c r="G273">
        <f t="shared" si="97"/>
        <v>0.12077294685990336</v>
      </c>
      <c r="I273" s="1"/>
      <c r="J273" s="15">
        <v>21</v>
      </c>
      <c r="K273" s="20">
        <v>52.500035352436015</v>
      </c>
      <c r="L273" s="37">
        <v>4896.2005470000004</v>
      </c>
      <c r="M273" s="20">
        <v>3.6721504102500004</v>
      </c>
      <c r="N273" s="37">
        <v>202.375</v>
      </c>
      <c r="O273" s="37">
        <f t="shared" si="98"/>
        <v>1675.6650000000002</v>
      </c>
      <c r="P273" s="9">
        <f t="shared" si="106"/>
        <v>6.2260696650202068</v>
      </c>
      <c r="Q273" s="9">
        <f t="shared" si="104"/>
        <v>0.43548664531686226</v>
      </c>
      <c r="R273" s="26">
        <v>24</v>
      </c>
      <c r="S273" s="26">
        <f t="shared" si="95"/>
        <v>198.72000000000003</v>
      </c>
      <c r="T273" s="20">
        <f t="shared" si="103"/>
        <v>46.27396568741581</v>
      </c>
      <c r="U273" s="20">
        <f t="shared" si="105"/>
        <v>3.2366637649331378</v>
      </c>
      <c r="V273" s="37">
        <f t="shared" si="107"/>
        <v>178.375</v>
      </c>
      <c r="W273" s="37">
        <f t="shared" si="108"/>
        <v>1476.9450000000002</v>
      </c>
      <c r="X273" s="130">
        <f t="shared" si="91"/>
        <v>518.83913875168389</v>
      </c>
      <c r="Y273" s="130">
        <f t="shared" si="101"/>
        <v>36.290553776405183</v>
      </c>
      <c r="Z273" s="132">
        <v>2000</v>
      </c>
      <c r="AA273" s="131">
        <f t="shared" si="89"/>
        <v>16560.000000000004</v>
      </c>
      <c r="AC273" s="86">
        <f t="shared" si="90"/>
        <v>367.21504102500006</v>
      </c>
      <c r="AE273" s="86">
        <f t="shared" si="102"/>
        <v>16560.000000000004</v>
      </c>
      <c r="AF273" s="86">
        <f t="shared" si="109"/>
        <v>17758.634450210528</v>
      </c>
      <c r="AG273" s="86">
        <f t="shared" si="99"/>
        <v>1476.9450000000002</v>
      </c>
      <c r="AH273" s="86">
        <f t="shared" si="92"/>
        <v>1260.3484821428569</v>
      </c>
    </row>
    <row r="274" spans="1:34">
      <c r="A274">
        <v>1642</v>
      </c>
      <c r="B274" s="21">
        <f t="shared" si="96"/>
        <v>3.9761877987061953</v>
      </c>
      <c r="C274" s="21">
        <f t="shared" si="94"/>
        <v>3.9761877987061953</v>
      </c>
      <c r="D274" s="21">
        <f t="shared" si="100"/>
        <v>9.92805942248738E-2</v>
      </c>
      <c r="E274" s="1"/>
      <c r="F274">
        <v>8.2800000000000011</v>
      </c>
      <c r="G274">
        <f t="shared" si="97"/>
        <v>0.12077294685990336</v>
      </c>
      <c r="I274" s="1"/>
      <c r="J274" s="15">
        <v>21</v>
      </c>
      <c r="K274" s="20">
        <v>52.500035352436015</v>
      </c>
      <c r="L274" s="37">
        <v>4896.2005470000004</v>
      </c>
      <c r="M274" s="20">
        <v>3.6721504102500004</v>
      </c>
      <c r="N274" s="37">
        <v>208.75</v>
      </c>
      <c r="O274" s="37">
        <f t="shared" si="98"/>
        <v>1728.4500000000003</v>
      </c>
      <c r="P274" s="9">
        <f t="shared" si="106"/>
        <v>7.5449152602303258</v>
      </c>
      <c r="Q274" s="9">
        <f t="shared" si="104"/>
        <v>0.52773419069461081</v>
      </c>
      <c r="R274" s="26">
        <v>30</v>
      </c>
      <c r="S274" s="26">
        <f t="shared" si="95"/>
        <v>248.40000000000003</v>
      </c>
      <c r="T274" s="20">
        <f t="shared" si="103"/>
        <v>44.955120092205689</v>
      </c>
      <c r="U274" s="20">
        <f t="shared" si="105"/>
        <v>3.1444162195553895</v>
      </c>
      <c r="V274" s="37">
        <f t="shared" si="107"/>
        <v>178.75</v>
      </c>
      <c r="W274" s="37">
        <f t="shared" si="108"/>
        <v>1480.0500000000002</v>
      </c>
      <c r="X274" s="130">
        <f t="shared" si="91"/>
        <v>565.86864451727445</v>
      </c>
      <c r="Y274" s="130">
        <f t="shared" si="101"/>
        <v>39.580064302095806</v>
      </c>
      <c r="Z274" s="132">
        <v>2250</v>
      </c>
      <c r="AA274" s="131">
        <f t="shared" si="89"/>
        <v>18630.000000000004</v>
      </c>
      <c r="AC274" s="86">
        <f t="shared" si="90"/>
        <v>367.21504102500006</v>
      </c>
      <c r="AE274" s="86">
        <f t="shared" si="102"/>
        <v>18630.000000000004</v>
      </c>
      <c r="AF274" s="86">
        <f t="shared" si="109"/>
        <v>17502.844976526318</v>
      </c>
      <c r="AG274" s="86">
        <f t="shared" si="99"/>
        <v>1480.0500000000002</v>
      </c>
      <c r="AH274" s="86">
        <f t="shared" si="92"/>
        <v>1242.5858035714286</v>
      </c>
    </row>
    <row r="275" spans="1:34">
      <c r="A275">
        <v>1643</v>
      </c>
      <c r="B275" s="21">
        <f t="shared" si="96"/>
        <v>8.5619942345266029</v>
      </c>
      <c r="C275" s="21">
        <f t="shared" si="94"/>
        <v>8.5619942345266029</v>
      </c>
      <c r="D275" s="21">
        <f t="shared" si="100"/>
        <v>0.21378262757869171</v>
      </c>
      <c r="E275" s="1"/>
      <c r="F275">
        <v>8.19</v>
      </c>
      <c r="G275">
        <f t="shared" si="97"/>
        <v>0.12210012210012211</v>
      </c>
      <c r="I275" s="1"/>
      <c r="J275" s="15">
        <v>25</v>
      </c>
      <c r="K275" s="20">
        <v>62.50004208623335</v>
      </c>
      <c r="L275" s="37">
        <v>5828.8101750000005</v>
      </c>
      <c r="M275" s="20">
        <v>4.3716076312499998</v>
      </c>
      <c r="N275" s="37">
        <v>535.125</v>
      </c>
      <c r="O275" s="37">
        <f t="shared" si="98"/>
        <v>4382.6737499999999</v>
      </c>
      <c r="P275" s="9">
        <f t="shared" si="106"/>
        <v>2.8030852792704515</v>
      </c>
      <c r="Q275" s="9">
        <f t="shared" si="104"/>
        <v>0.19606369194113524</v>
      </c>
      <c r="R275" s="26">
        <v>24</v>
      </c>
      <c r="S275" s="26">
        <f t="shared" si="95"/>
        <v>196.56</v>
      </c>
      <c r="T275" s="20">
        <f t="shared" si="103"/>
        <v>59.696956806962902</v>
      </c>
      <c r="U275" s="20">
        <f t="shared" si="105"/>
        <v>4.1755439393088656</v>
      </c>
      <c r="V275" s="37">
        <f t="shared" si="107"/>
        <v>511.125</v>
      </c>
      <c r="W275" s="37">
        <f t="shared" si="108"/>
        <v>4186.1137499999995</v>
      </c>
      <c r="X275" s="130">
        <f t="shared" si="91"/>
        <v>294.02222555212796</v>
      </c>
      <c r="Y275" s="130">
        <f t="shared" si="101"/>
        <v>20.56558303124584</v>
      </c>
      <c r="Z275" s="132">
        <v>2517.4166</v>
      </c>
      <c r="AA275" s="131">
        <f t="shared" si="89"/>
        <v>20617.641953999999</v>
      </c>
      <c r="AC275" s="86">
        <f t="shared" si="90"/>
        <v>437.16076312499996</v>
      </c>
      <c r="AE275" s="86">
        <f t="shared" si="102"/>
        <v>20617.641953999999</v>
      </c>
      <c r="AF275" s="86">
        <f t="shared" si="109"/>
        <v>17347.321944947365</v>
      </c>
      <c r="AG275" s="86">
        <f t="shared" si="99"/>
        <v>4186.1137499999995</v>
      </c>
      <c r="AH275" s="86">
        <f t="shared" si="92"/>
        <v>1290.2049107142859</v>
      </c>
    </row>
    <row r="276" spans="1:34">
      <c r="A276">
        <v>1644</v>
      </c>
      <c r="B276" s="21">
        <f t="shared" si="96"/>
        <v>9.4524936348823552</v>
      </c>
      <c r="C276" s="21">
        <f t="shared" si="94"/>
        <v>9.4524936348823552</v>
      </c>
      <c r="D276" s="21">
        <f t="shared" si="100"/>
        <v>0.23601731922303007</v>
      </c>
      <c r="E276" s="1"/>
      <c r="F276">
        <v>8.19</v>
      </c>
      <c r="G276">
        <f t="shared" si="97"/>
        <v>0.12210012210012211</v>
      </c>
      <c r="I276" s="1"/>
      <c r="J276" s="15">
        <v>20</v>
      </c>
      <c r="K276" s="20">
        <v>50.000033668986674</v>
      </c>
      <c r="L276" s="37">
        <v>4663.0481399999999</v>
      </c>
      <c r="M276" s="20">
        <v>3.4972861050000001</v>
      </c>
      <c r="N276" s="37">
        <v>472.625</v>
      </c>
      <c r="O276" s="37">
        <f t="shared" si="98"/>
        <v>3870.7987499999999</v>
      </c>
      <c r="P276" s="9">
        <f t="shared" si="106"/>
        <v>2.1158437945088253</v>
      </c>
      <c r="Q276" s="9">
        <f t="shared" si="104"/>
        <v>0.1479941224014811</v>
      </c>
      <c r="R276" s="26">
        <v>20</v>
      </c>
      <c r="S276" s="26">
        <f t="shared" si="95"/>
        <v>163.79999999999998</v>
      </c>
      <c r="T276" s="20">
        <f t="shared" si="103"/>
        <v>47.884189874477848</v>
      </c>
      <c r="U276" s="20">
        <f t="shared" si="105"/>
        <v>3.3492919825985186</v>
      </c>
      <c r="V276" s="37">
        <f t="shared" si="107"/>
        <v>452.625</v>
      </c>
      <c r="W276" s="37">
        <f t="shared" si="108"/>
        <v>3706.9987499999997</v>
      </c>
      <c r="X276" s="130">
        <f t="shared" si="91"/>
        <v>253.90125534105903</v>
      </c>
      <c r="Y276" s="130">
        <f t="shared" si="101"/>
        <v>17.759294688177729</v>
      </c>
      <c r="Z276" s="132">
        <v>2400</v>
      </c>
      <c r="AA276" s="131">
        <f t="shared" si="89"/>
        <v>19656</v>
      </c>
      <c r="AC276" s="86">
        <f t="shared" si="90"/>
        <v>349.7286105</v>
      </c>
      <c r="AE276" s="86">
        <f t="shared" si="102"/>
        <v>19656</v>
      </c>
      <c r="AF276" s="86">
        <f t="shared" si="109"/>
        <v>17991.532471263155</v>
      </c>
      <c r="AG276" s="86">
        <f t="shared" si="99"/>
        <v>3706.9987499999997</v>
      </c>
      <c r="AH276" s="86">
        <f t="shared" si="92"/>
        <v>1334.6448214285713</v>
      </c>
    </row>
    <row r="277" spans="1:34">
      <c r="A277">
        <v>1645</v>
      </c>
      <c r="B277" s="21">
        <f t="shared" si="96"/>
        <v>5.4357106254169123</v>
      </c>
      <c r="C277" s="21">
        <f t="shared" si="94"/>
        <v>5.4357106254169123</v>
      </c>
      <c r="D277" s="21">
        <f t="shared" si="100"/>
        <v>0.13572311174574064</v>
      </c>
      <c r="E277" s="1"/>
      <c r="F277">
        <v>8.19</v>
      </c>
      <c r="G277">
        <f t="shared" si="97"/>
        <v>0.12210012210012211</v>
      </c>
      <c r="I277" s="1"/>
      <c r="J277" s="15">
        <v>14</v>
      </c>
      <c r="K277" s="20">
        <v>35.000023568290679</v>
      </c>
      <c r="L277" s="37">
        <v>3264.1336980000001</v>
      </c>
      <c r="M277" s="20">
        <v>2.4481002734999997</v>
      </c>
      <c r="N277" s="37">
        <v>190.25</v>
      </c>
      <c r="O277" s="37">
        <f t="shared" si="98"/>
        <v>1558.1474999999998</v>
      </c>
      <c r="P277" s="9">
        <f t="shared" si="106"/>
        <v>3.6793717285982317</v>
      </c>
      <c r="Q277" s="9">
        <f t="shared" si="104"/>
        <v>0.2573561391327201</v>
      </c>
      <c r="R277" s="26">
        <v>20</v>
      </c>
      <c r="S277" s="26">
        <f t="shared" si="95"/>
        <v>163.79999999999998</v>
      </c>
      <c r="T277" s="20">
        <f t="shared" si="103"/>
        <v>31.320651839692449</v>
      </c>
      <c r="U277" s="20">
        <f t="shared" si="105"/>
        <v>2.1907441343672804</v>
      </c>
      <c r="V277" s="37">
        <f t="shared" si="107"/>
        <v>170.25</v>
      </c>
      <c r="W277" s="37">
        <f t="shared" si="108"/>
        <v>1394.3474999999999</v>
      </c>
      <c r="X277" s="130">
        <f t="shared" si="91"/>
        <v>386.33403150281436</v>
      </c>
      <c r="Y277" s="130">
        <f t="shared" si="101"/>
        <v>27.022394608935617</v>
      </c>
      <c r="Z277" s="132">
        <v>2100</v>
      </c>
      <c r="AA277" s="131">
        <f t="shared" si="89"/>
        <v>17199</v>
      </c>
      <c r="AC277" s="86">
        <f t="shared" si="90"/>
        <v>244.81002734999998</v>
      </c>
      <c r="AE277" s="86">
        <f t="shared" si="102"/>
        <v>17199</v>
      </c>
      <c r="AF277" s="86">
        <f t="shared" si="109"/>
        <v>18734.269313368419</v>
      </c>
      <c r="AG277" s="86">
        <f t="shared" si="99"/>
        <v>1394.3474999999999</v>
      </c>
      <c r="AH277" s="86">
        <f t="shared" si="92"/>
        <v>1325.6145535714284</v>
      </c>
    </row>
    <row r="278" spans="1:34">
      <c r="A278">
        <v>1646</v>
      </c>
      <c r="B278" s="21">
        <f t="shared" si="96"/>
        <v>4.8392824556109835</v>
      </c>
      <c r="C278" s="21">
        <f t="shared" si="94"/>
        <v>4.8392824556109835</v>
      </c>
      <c r="D278" s="21">
        <f t="shared" si="100"/>
        <v>0.12083102261200958</v>
      </c>
      <c r="E278" s="1"/>
      <c r="F278">
        <v>8.19</v>
      </c>
      <c r="G278">
        <f t="shared" si="97"/>
        <v>0.12210012210012211</v>
      </c>
      <c r="I278" s="1"/>
      <c r="J278" s="15">
        <v>14</v>
      </c>
      <c r="K278" s="20">
        <v>35.000023568290679</v>
      </c>
      <c r="L278" s="37">
        <v>3264.1336980000001</v>
      </c>
      <c r="M278" s="20">
        <v>2.4481002734999997</v>
      </c>
      <c r="N278" s="37">
        <v>169.375</v>
      </c>
      <c r="O278" s="37">
        <f t="shared" si="98"/>
        <v>1387.1812499999999</v>
      </c>
      <c r="P278" s="9">
        <f t="shared" si="106"/>
        <v>0</v>
      </c>
      <c r="Q278" s="9">
        <f t="shared" si="104"/>
        <v>0</v>
      </c>
      <c r="R278" s="26">
        <v>0</v>
      </c>
      <c r="S278" s="26">
        <f t="shared" si="95"/>
        <v>0</v>
      </c>
      <c r="T278" s="20">
        <f t="shared" si="103"/>
        <v>35.000023568290679</v>
      </c>
      <c r="U278" s="20">
        <f t="shared" si="105"/>
        <v>2.4481002735000001</v>
      </c>
      <c r="V278" s="37">
        <f t="shared" si="107"/>
        <v>169.375</v>
      </c>
      <c r="W278" s="37">
        <f t="shared" si="108"/>
        <v>1387.1812499999999</v>
      </c>
      <c r="X278" s="130">
        <f t="shared" si="91"/>
        <v>371.95597002463893</v>
      </c>
      <c r="Y278" s="130">
        <f t="shared" si="101"/>
        <v>26.016711393653139</v>
      </c>
      <c r="Z278" s="132">
        <v>1800</v>
      </c>
      <c r="AA278" s="131">
        <f t="shared" si="89"/>
        <v>14742</v>
      </c>
      <c r="AC278" s="86">
        <f t="shared" si="90"/>
        <v>244.81002734999998</v>
      </c>
      <c r="AE278" s="86">
        <f t="shared" si="102"/>
        <v>14742</v>
      </c>
      <c r="AF278" s="86">
        <f t="shared" si="109"/>
        <v>18756.973847699999</v>
      </c>
      <c r="AG278" s="86">
        <f t="shared" si="99"/>
        <v>1387.1812499999999</v>
      </c>
      <c r="AH278" s="86">
        <f t="shared" si="92"/>
        <v>1334.2130357142858</v>
      </c>
    </row>
    <row r="279" spans="1:34">
      <c r="A279">
        <v>1647</v>
      </c>
      <c r="B279" s="21">
        <f t="shared" si="96"/>
        <v>4.8461505828542579</v>
      </c>
      <c r="C279" s="21">
        <f t="shared" si="94"/>
        <v>4.8461505828542579</v>
      </c>
      <c r="D279" s="21">
        <f t="shared" si="100"/>
        <v>0.12100251143206638</v>
      </c>
      <c r="E279" s="1"/>
      <c r="F279">
        <v>8.19</v>
      </c>
      <c r="G279">
        <f t="shared" si="97"/>
        <v>0.12210012210012211</v>
      </c>
      <c r="I279" s="1"/>
      <c r="J279" s="15">
        <v>13</v>
      </c>
      <c r="K279" s="20">
        <v>32.500021884841338</v>
      </c>
      <c r="L279" s="37">
        <v>3030.9812910000001</v>
      </c>
      <c r="M279" s="20">
        <v>2.2732359682499998</v>
      </c>
      <c r="N279" s="37">
        <v>157.5</v>
      </c>
      <c r="O279" s="37">
        <f t="shared" si="98"/>
        <v>1289.925</v>
      </c>
      <c r="P279" s="9">
        <f t="shared" si="106"/>
        <v>5.1587336325144983</v>
      </c>
      <c r="Q279" s="9">
        <f t="shared" si="104"/>
        <v>0.36083110607142854</v>
      </c>
      <c r="R279" s="26">
        <v>25</v>
      </c>
      <c r="S279" s="26">
        <f t="shared" si="95"/>
        <v>204.75</v>
      </c>
      <c r="T279" s="20">
        <f t="shared" si="103"/>
        <v>27.341288252326841</v>
      </c>
      <c r="U279" s="20">
        <f t="shared" si="105"/>
        <v>1.9124048621785712</v>
      </c>
      <c r="V279" s="37">
        <f t="shared" si="107"/>
        <v>132.5</v>
      </c>
      <c r="W279" s="37">
        <f t="shared" si="108"/>
        <v>1085.175</v>
      </c>
      <c r="X279" s="130">
        <f t="shared" si="91"/>
        <v>495.23842872139187</v>
      </c>
      <c r="Y279" s="130">
        <f t="shared" si="101"/>
        <v>34.639786182857144</v>
      </c>
      <c r="Z279" s="132">
        <v>2400</v>
      </c>
      <c r="AA279" s="131">
        <f t="shared" si="89"/>
        <v>19656</v>
      </c>
      <c r="AC279" s="86">
        <f t="shared" si="90"/>
        <v>227.32359682499998</v>
      </c>
      <c r="AE279" s="86">
        <f t="shared" si="102"/>
        <v>19656</v>
      </c>
      <c r="AF279" s="86">
        <f t="shared" si="109"/>
        <v>18911.641759714283</v>
      </c>
      <c r="AG279" s="86">
        <f t="shared" si="99"/>
        <v>1085.175</v>
      </c>
      <c r="AH279" s="86">
        <f t="shared" si="92"/>
        <v>1357.7298214285713</v>
      </c>
    </row>
    <row r="280" spans="1:34">
      <c r="A280">
        <v>1648</v>
      </c>
      <c r="B280" s="21">
        <f t="shared" si="96"/>
        <v>4.6833301796737041</v>
      </c>
      <c r="C280" s="21">
        <f t="shared" si="94"/>
        <v>4.6833301796737041</v>
      </c>
      <c r="D280" s="21">
        <f t="shared" si="100"/>
        <v>0.11693708313792023</v>
      </c>
      <c r="E280" s="1"/>
      <c r="F280">
        <v>8.19</v>
      </c>
      <c r="G280">
        <f t="shared" si="97"/>
        <v>0.12210012210012211</v>
      </c>
      <c r="I280" s="1"/>
      <c r="J280" s="15">
        <v>12</v>
      </c>
      <c r="K280" s="20">
        <v>30.000020201392008</v>
      </c>
      <c r="L280" s="37">
        <v>2797.828884</v>
      </c>
      <c r="M280" s="20">
        <v>2.098371663</v>
      </c>
      <c r="N280" s="37">
        <v>140.5</v>
      </c>
      <c r="O280" s="37">
        <f t="shared" si="98"/>
        <v>1150.6949999999999</v>
      </c>
      <c r="P280" s="9">
        <f t="shared" si="106"/>
        <v>4.2704655090949482</v>
      </c>
      <c r="Q280" s="9">
        <f t="shared" si="104"/>
        <v>0.29870059259786486</v>
      </c>
      <c r="R280" s="26">
        <v>20</v>
      </c>
      <c r="S280" s="26">
        <f t="shared" si="95"/>
        <v>163.79999999999998</v>
      </c>
      <c r="T280" s="20">
        <f t="shared" si="103"/>
        <v>25.729554692297061</v>
      </c>
      <c r="U280" s="20">
        <f t="shared" si="105"/>
        <v>1.7996710704021353</v>
      </c>
      <c r="V280" s="37">
        <f t="shared" si="107"/>
        <v>120.5</v>
      </c>
      <c r="W280" s="37">
        <f t="shared" si="108"/>
        <v>986.89499999999998</v>
      </c>
      <c r="X280" s="130">
        <f t="shared" si="91"/>
        <v>533.80818863686852</v>
      </c>
      <c r="Y280" s="130">
        <f t="shared" si="101"/>
        <v>37.337574074733098</v>
      </c>
      <c r="Z280" s="132">
        <v>2500</v>
      </c>
      <c r="AA280" s="131">
        <f t="shared" si="89"/>
        <v>20475</v>
      </c>
      <c r="AC280" s="86">
        <f t="shared" si="90"/>
        <v>209.83716630000001</v>
      </c>
      <c r="AE280" s="86">
        <f t="shared" si="102"/>
        <v>20475</v>
      </c>
      <c r="AF280" s="86">
        <f t="shared" si="109"/>
        <v>19094.298902571427</v>
      </c>
      <c r="AG280" s="86">
        <f t="shared" si="99"/>
        <v>986.89499999999998</v>
      </c>
      <c r="AH280" s="86">
        <f t="shared" si="92"/>
        <v>1383.3586607142856</v>
      </c>
    </row>
    <row r="281" spans="1:34">
      <c r="A281">
        <v>1649</v>
      </c>
      <c r="B281" s="21">
        <f t="shared" si="96"/>
        <v>5.4769193888765582</v>
      </c>
      <c r="C281" s="21">
        <f t="shared" si="94"/>
        <v>5.4769193888765582</v>
      </c>
      <c r="D281" s="21">
        <f t="shared" si="100"/>
        <v>0.13675204466608137</v>
      </c>
      <c r="E281" s="1"/>
      <c r="F281">
        <v>8.19</v>
      </c>
      <c r="G281">
        <f t="shared" si="97"/>
        <v>0.12210012210012211</v>
      </c>
      <c r="I281" s="1"/>
      <c r="J281" s="15">
        <v>13</v>
      </c>
      <c r="K281" s="20">
        <v>32.500021884841338</v>
      </c>
      <c r="L281" s="37">
        <v>3030.9812910000001</v>
      </c>
      <c r="M281" s="20">
        <v>2.2732359682499998</v>
      </c>
      <c r="N281" s="37">
        <v>178</v>
      </c>
      <c r="O281" s="37">
        <f t="shared" si="98"/>
        <v>1457.82</v>
      </c>
      <c r="P281" s="9">
        <f t="shared" si="106"/>
        <v>4.5646098152867047</v>
      </c>
      <c r="Q281" s="9">
        <f t="shared" si="104"/>
        <v>0.31927471464185392</v>
      </c>
      <c r="R281" s="26">
        <v>25</v>
      </c>
      <c r="S281" s="26">
        <f t="shared" si="95"/>
        <v>204.75</v>
      </c>
      <c r="T281" s="20">
        <f t="shared" si="103"/>
        <v>27.935412069554634</v>
      </c>
      <c r="U281" s="20">
        <f t="shared" si="105"/>
        <v>1.9539612536081461</v>
      </c>
      <c r="V281" s="37">
        <f t="shared" si="107"/>
        <v>153</v>
      </c>
      <c r="W281" s="37">
        <f t="shared" si="108"/>
        <v>1253.07</v>
      </c>
      <c r="X281" s="130">
        <f t="shared" si="91"/>
        <v>540.44980212994585</v>
      </c>
      <c r="Y281" s="130">
        <f t="shared" si="101"/>
        <v>37.8021262135955</v>
      </c>
      <c r="Z281" s="132">
        <v>2960</v>
      </c>
      <c r="AA281" s="131">
        <f t="shared" si="89"/>
        <v>24242.399999999998</v>
      </c>
      <c r="AC281" s="86">
        <f t="shared" si="90"/>
        <v>227.32359682499998</v>
      </c>
      <c r="AE281" s="86">
        <f t="shared" si="102"/>
        <v>24242.399999999998</v>
      </c>
      <c r="AF281" s="86">
        <f t="shared" si="109"/>
        <v>19581.156045428572</v>
      </c>
      <c r="AG281" s="86">
        <f t="shared" si="99"/>
        <v>1253.07</v>
      </c>
      <c r="AH281" s="86">
        <f t="shared" si="92"/>
        <v>1498.2921428571428</v>
      </c>
    </row>
    <row r="282" spans="1:34">
      <c r="A282">
        <v>1650</v>
      </c>
      <c r="B282" s="21">
        <f t="shared" si="96"/>
        <v>6.4843706335562299</v>
      </c>
      <c r="C282" s="21">
        <f t="shared" si="94"/>
        <v>6.4843706335562299</v>
      </c>
      <c r="D282" s="21">
        <f t="shared" si="100"/>
        <v>0.16190688223611063</v>
      </c>
      <c r="E282" s="1"/>
      <c r="F282">
        <v>8.19</v>
      </c>
      <c r="G282">
        <f t="shared" si="97"/>
        <v>0.12210012210012211</v>
      </c>
      <c r="I282" s="1"/>
      <c r="J282" s="15">
        <v>16</v>
      </c>
      <c r="K282" s="20">
        <v>40.000026935189346</v>
      </c>
      <c r="L282" s="37">
        <v>3730.4385120000002</v>
      </c>
      <c r="M282" s="20">
        <v>2.7978288839999998</v>
      </c>
      <c r="N282" s="37">
        <v>259.375</v>
      </c>
      <c r="O282" s="37">
        <f t="shared" si="98"/>
        <v>2124.28125</v>
      </c>
      <c r="P282" s="9">
        <f t="shared" si="106"/>
        <v>2.7759054836950678</v>
      </c>
      <c r="Q282" s="9">
        <f t="shared" si="104"/>
        <v>0.19416258279325302</v>
      </c>
      <c r="R282" s="26">
        <v>18</v>
      </c>
      <c r="S282" s="26">
        <f t="shared" si="95"/>
        <v>147.41999999999999</v>
      </c>
      <c r="T282" s="20">
        <f t="shared" si="103"/>
        <v>37.224121451494277</v>
      </c>
      <c r="U282" s="20">
        <f t="shared" si="105"/>
        <v>2.6036663012067471</v>
      </c>
      <c r="V282" s="37">
        <f t="shared" si="107"/>
        <v>241.375</v>
      </c>
      <c r="W282" s="37">
        <f t="shared" si="108"/>
        <v>1976.8612499999999</v>
      </c>
      <c r="X282" s="130">
        <f t="shared" si="91"/>
        <v>462.650913949178</v>
      </c>
      <c r="Y282" s="130">
        <f t="shared" si="101"/>
        <v>32.360430465542173</v>
      </c>
      <c r="Z282" s="132">
        <v>3000</v>
      </c>
      <c r="AA282" s="131">
        <f t="shared" si="89"/>
        <v>24570</v>
      </c>
      <c r="AC282" s="86">
        <f t="shared" si="90"/>
        <v>279.78288839999999</v>
      </c>
      <c r="AE282" s="86">
        <f t="shared" si="102"/>
        <v>24570</v>
      </c>
      <c r="AF282" s="86">
        <f t="shared" si="109"/>
        <v>20142.370331142858</v>
      </c>
      <c r="AG282" s="86">
        <f t="shared" si="99"/>
        <v>1976.8612499999999</v>
      </c>
      <c r="AH282" s="86">
        <f t="shared" si="92"/>
        <v>1502.0574107142854</v>
      </c>
    </row>
    <row r="283" spans="1:34">
      <c r="A283">
        <v>1651</v>
      </c>
      <c r="B283" s="21">
        <f t="shared" si="96"/>
        <v>8.5535656687736559</v>
      </c>
      <c r="C283" s="21">
        <f t="shared" si="94"/>
        <v>8.5535656687736559</v>
      </c>
      <c r="D283" s="21">
        <f t="shared" si="100"/>
        <v>0.21357217649871801</v>
      </c>
      <c r="E283" s="1"/>
      <c r="F283">
        <v>7.3349999999999991</v>
      </c>
      <c r="G283">
        <f t="shared" si="97"/>
        <v>0.13633265167007499</v>
      </c>
      <c r="I283" s="1"/>
      <c r="J283" s="15">
        <v>14</v>
      </c>
      <c r="K283" s="20">
        <v>35.000023568290679</v>
      </c>
      <c r="L283" s="37">
        <v>3264.1336980000001</v>
      </c>
      <c r="M283" s="20">
        <v>2.4481002734999997</v>
      </c>
      <c r="N283" s="37">
        <v>299.375</v>
      </c>
      <c r="O283" s="37">
        <f t="shared" si="98"/>
        <v>2195.9156249999996</v>
      </c>
      <c r="P283" s="9">
        <f t="shared" si="106"/>
        <v>3.5073092511021979</v>
      </c>
      <c r="Q283" s="9">
        <f t="shared" si="104"/>
        <v>0.24532111300208775</v>
      </c>
      <c r="R283" s="26">
        <v>30</v>
      </c>
      <c r="S283" s="26">
        <f t="shared" si="95"/>
        <v>220.04999999999998</v>
      </c>
      <c r="T283" s="20">
        <f t="shared" si="103"/>
        <v>31.492714317188479</v>
      </c>
      <c r="U283" s="20">
        <f t="shared" si="105"/>
        <v>2.2027791604979123</v>
      </c>
      <c r="V283" s="37">
        <f t="shared" si="107"/>
        <v>269.375</v>
      </c>
      <c r="W283" s="37">
        <f t="shared" si="108"/>
        <v>1975.8656249999997</v>
      </c>
      <c r="X283" s="130">
        <f t="shared" si="91"/>
        <v>248.43440528640568</v>
      </c>
      <c r="Y283" s="130">
        <f t="shared" si="101"/>
        <v>17.376912170981218</v>
      </c>
      <c r="Z283" s="132">
        <v>2125</v>
      </c>
      <c r="AA283" s="131">
        <f t="shared" si="89"/>
        <v>15586.874999999998</v>
      </c>
      <c r="AC283" s="86">
        <f t="shared" si="90"/>
        <v>244.81002734999998</v>
      </c>
      <c r="AE283" s="86">
        <f t="shared" si="102"/>
        <v>15586.874999999998</v>
      </c>
      <c r="AF283" s="86">
        <f t="shared" si="109"/>
        <v>20401.656045428568</v>
      </c>
      <c r="AG283" s="86">
        <f t="shared" si="99"/>
        <v>1975.8656249999997</v>
      </c>
      <c r="AH283" s="86">
        <f t="shared" si="92"/>
        <v>1505.9533928571427</v>
      </c>
    </row>
    <row r="284" spans="1:34">
      <c r="A284">
        <v>1652</v>
      </c>
      <c r="B284" s="21">
        <f t="shared" si="96"/>
        <v>10.674992811676184</v>
      </c>
      <c r="C284" s="21">
        <f t="shared" si="94"/>
        <v>10.674992811676184</v>
      </c>
      <c r="D284" s="21">
        <f t="shared" si="100"/>
        <v>0.26654164323785728</v>
      </c>
      <c r="E284" s="1"/>
      <c r="F284">
        <v>7.3349999999999991</v>
      </c>
      <c r="G284">
        <f t="shared" si="97"/>
        <v>0.13633265167007499</v>
      </c>
      <c r="I284" s="1"/>
      <c r="J284" s="15">
        <v>12</v>
      </c>
      <c r="K284" s="20">
        <v>30.000020201392008</v>
      </c>
      <c r="L284" s="37">
        <v>2797.828884</v>
      </c>
      <c r="M284" s="20">
        <v>2.098371663</v>
      </c>
      <c r="N284" s="37">
        <v>320.25</v>
      </c>
      <c r="O284" s="37">
        <f t="shared" si="98"/>
        <v>2349.0337499999996</v>
      </c>
      <c r="P284" s="9">
        <f t="shared" si="106"/>
        <v>2.6229525859140557</v>
      </c>
      <c r="Q284" s="9">
        <f t="shared" si="104"/>
        <v>0.18346418911475412</v>
      </c>
      <c r="R284" s="26">
        <v>28</v>
      </c>
      <c r="S284" s="26">
        <f t="shared" si="95"/>
        <v>205.37999999999997</v>
      </c>
      <c r="T284" s="20">
        <f t="shared" si="103"/>
        <v>27.377067615477952</v>
      </c>
      <c r="U284" s="20">
        <f t="shared" si="105"/>
        <v>1.9149074738852461</v>
      </c>
      <c r="V284" s="37">
        <f t="shared" si="107"/>
        <v>292.25</v>
      </c>
      <c r="W284" s="37">
        <f t="shared" si="108"/>
        <v>2143.6537499999999</v>
      </c>
      <c r="X284" s="130">
        <f t="shared" si="91"/>
        <v>224.8245073640619</v>
      </c>
      <c r="Y284" s="130">
        <f t="shared" si="101"/>
        <v>15.725501924121781</v>
      </c>
      <c r="Z284" s="132">
        <v>2400</v>
      </c>
      <c r="AA284" s="131">
        <f t="shared" si="89"/>
        <v>17603.999999999996</v>
      </c>
      <c r="AC284" s="86">
        <f t="shared" si="90"/>
        <v>209.83716630000001</v>
      </c>
      <c r="AE284" s="86">
        <f t="shared" si="102"/>
        <v>17603.999999999996</v>
      </c>
      <c r="AF284" s="86">
        <f t="shared" si="109"/>
        <v>21149.941759714286</v>
      </c>
      <c r="AG284" s="86">
        <f t="shared" si="99"/>
        <v>2143.6537499999999</v>
      </c>
      <c r="AH284" s="86">
        <f t="shared" si="92"/>
        <v>1489.019732142857</v>
      </c>
    </row>
    <row r="285" spans="1:34">
      <c r="A285">
        <v>1653</v>
      </c>
      <c r="B285" s="21">
        <f t="shared" si="96"/>
        <v>12.833324691632573</v>
      </c>
      <c r="C285" s="21">
        <f t="shared" si="94"/>
        <v>12.833324691632573</v>
      </c>
      <c r="D285" s="21">
        <f t="shared" si="100"/>
        <v>0.32043257657010171</v>
      </c>
      <c r="E285" s="1"/>
      <c r="F285">
        <v>7.3349999999999991</v>
      </c>
      <c r="G285">
        <f t="shared" si="97"/>
        <v>0.13633265167007499</v>
      </c>
      <c r="I285" s="1"/>
      <c r="J285" s="15">
        <v>9</v>
      </c>
      <c r="K285" s="20">
        <v>22.500015151044003</v>
      </c>
      <c r="L285" s="37">
        <v>2098.3716629999999</v>
      </c>
      <c r="M285" s="20">
        <v>1.57377874725</v>
      </c>
      <c r="N285" s="37">
        <v>288.75</v>
      </c>
      <c r="O285" s="37">
        <f t="shared" si="98"/>
        <v>2117.9812499999998</v>
      </c>
      <c r="P285" s="9">
        <f t="shared" si="106"/>
        <v>2.1818196510103278</v>
      </c>
      <c r="Q285" s="9">
        <f t="shared" si="104"/>
        <v>0.15260884821818183</v>
      </c>
      <c r="R285" s="40">
        <f>R284</f>
        <v>28</v>
      </c>
      <c r="S285" s="26">
        <f t="shared" si="95"/>
        <v>205.37999999999997</v>
      </c>
      <c r="T285" s="20">
        <f t="shared" si="103"/>
        <v>20.318195500033674</v>
      </c>
      <c r="U285" s="20">
        <f t="shared" si="105"/>
        <v>1.4211698990318182</v>
      </c>
      <c r="V285" s="37">
        <f t="shared" si="107"/>
        <v>260.75</v>
      </c>
      <c r="W285" s="37">
        <f t="shared" si="108"/>
        <v>1912.6012499999997</v>
      </c>
      <c r="X285" s="130">
        <f t="shared" si="91"/>
        <v>233.76639117967795</v>
      </c>
      <c r="Y285" s="130">
        <f t="shared" si="101"/>
        <v>16.350948023376624</v>
      </c>
      <c r="Z285" s="132">
        <v>3000</v>
      </c>
      <c r="AA285" s="131">
        <f t="shared" si="89"/>
        <v>22004.999999999996</v>
      </c>
      <c r="AC285" s="86">
        <f t="shared" si="90"/>
        <v>157.377874725</v>
      </c>
      <c r="AE285" s="86">
        <f t="shared" si="102"/>
        <v>22004.999999999996</v>
      </c>
      <c r="AF285" s="86">
        <f t="shared" si="109"/>
        <v>21345.584616857141</v>
      </c>
      <c r="AG285" s="86">
        <f t="shared" si="99"/>
        <v>1912.6012499999997</v>
      </c>
      <c r="AH285" s="86">
        <f t="shared" si="92"/>
        <v>1447.4882142857143</v>
      </c>
    </row>
    <row r="286" spans="1:34">
      <c r="A286">
        <v>1654</v>
      </c>
      <c r="B286" s="21">
        <f t="shared" si="96"/>
        <v>9.0958272083876306</v>
      </c>
      <c r="C286" s="21">
        <f t="shared" si="94"/>
        <v>9.0958272083876306</v>
      </c>
      <c r="D286" s="21">
        <f t="shared" si="100"/>
        <v>0.22711179047160127</v>
      </c>
      <c r="E286" s="1"/>
      <c r="F286">
        <v>7.3349999999999991</v>
      </c>
      <c r="G286">
        <f t="shared" si="97"/>
        <v>0.13633265167007499</v>
      </c>
      <c r="I286" s="1"/>
      <c r="J286" s="15">
        <v>12</v>
      </c>
      <c r="K286" s="20">
        <v>30.000020201392008</v>
      </c>
      <c r="L286" s="37">
        <v>2797.828884</v>
      </c>
      <c r="M286" s="20">
        <v>2.098371663</v>
      </c>
      <c r="N286" s="37">
        <v>272.875</v>
      </c>
      <c r="O286" s="37">
        <f t="shared" si="98"/>
        <v>2001.5381249999998</v>
      </c>
      <c r="P286" s="9">
        <f t="shared" si="106"/>
        <v>3.2982156886550995</v>
      </c>
      <c r="Q286" s="9">
        <f t="shared" si="104"/>
        <v>0.23069592263857078</v>
      </c>
      <c r="R286" s="26">
        <v>30</v>
      </c>
      <c r="S286" s="26">
        <f t="shared" si="95"/>
        <v>220.04999999999998</v>
      </c>
      <c r="T286" s="20">
        <f t="shared" si="103"/>
        <v>26.70180451273691</v>
      </c>
      <c r="U286" s="20">
        <f t="shared" si="105"/>
        <v>1.8676757403614292</v>
      </c>
      <c r="V286" s="37">
        <f t="shared" si="107"/>
        <v>242.875</v>
      </c>
      <c r="W286" s="37">
        <f t="shared" si="108"/>
        <v>1781.4881249999999</v>
      </c>
      <c r="X286" s="130">
        <f t="shared" si="91"/>
        <v>351.80967345654392</v>
      </c>
      <c r="Y286" s="130">
        <f t="shared" si="101"/>
        <v>24.607565081447554</v>
      </c>
      <c r="Z286" s="132">
        <v>3200</v>
      </c>
      <c r="AA286" s="131">
        <f t="shared" si="89"/>
        <v>23471.999999999996</v>
      </c>
      <c r="AC286" s="86">
        <f t="shared" si="90"/>
        <v>209.83716630000001</v>
      </c>
      <c r="AE286" s="86">
        <f t="shared" si="102"/>
        <v>23471.999999999996</v>
      </c>
      <c r="AF286" s="86">
        <f t="shared" si="109"/>
        <v>21243.089822592854</v>
      </c>
      <c r="AG286" s="86">
        <f t="shared" si="99"/>
        <v>1781.4881249999999</v>
      </c>
      <c r="AH286" s="86">
        <f t="shared" si="92"/>
        <v>1284.9117857142858</v>
      </c>
    </row>
    <row r="287" spans="1:34">
      <c r="A287">
        <v>1655</v>
      </c>
      <c r="B287" s="21">
        <f t="shared" si="96"/>
        <v>4.9049966970746315</v>
      </c>
      <c r="C287" s="21">
        <f t="shared" si="94"/>
        <v>4.9049966970746315</v>
      </c>
      <c r="D287" s="21">
        <f t="shared" si="100"/>
        <v>0.1224718276423129</v>
      </c>
      <c r="E287" s="1"/>
      <c r="F287">
        <v>7.3349999999999991</v>
      </c>
      <c r="G287">
        <f t="shared" si="97"/>
        <v>0.13633265167007499</v>
      </c>
      <c r="I287" s="1"/>
      <c r="J287" s="15">
        <v>10</v>
      </c>
      <c r="K287" s="20">
        <v>25.000016834493337</v>
      </c>
      <c r="L287" s="37">
        <v>2331.5240699999999</v>
      </c>
      <c r="M287" s="20">
        <v>1.7486430525000001</v>
      </c>
      <c r="N287" s="37">
        <v>122.625</v>
      </c>
      <c r="O287" s="37">
        <f t="shared" si="98"/>
        <v>899.45437499999991</v>
      </c>
      <c r="P287" s="9">
        <f t="shared" si="106"/>
        <v>14.271161495735239</v>
      </c>
      <c r="Q287" s="9">
        <f t="shared" si="104"/>
        <v>0.998206023853211</v>
      </c>
      <c r="R287" s="26">
        <v>70</v>
      </c>
      <c r="S287" s="26">
        <f t="shared" si="95"/>
        <v>513.44999999999993</v>
      </c>
      <c r="T287" s="20">
        <f t="shared" si="103"/>
        <v>10.728855338758098</v>
      </c>
      <c r="U287" s="20">
        <f t="shared" si="105"/>
        <v>0.75043702864678896</v>
      </c>
      <c r="V287" s="37">
        <f t="shared" si="107"/>
        <v>52.625</v>
      </c>
      <c r="W287" s="37">
        <f t="shared" si="108"/>
        <v>386.00437499999992</v>
      </c>
      <c r="X287" s="130">
        <f t="shared" si="91"/>
        <v>652.39595409075378</v>
      </c>
      <c r="Y287" s="130">
        <f t="shared" si="101"/>
        <v>45.632275376146794</v>
      </c>
      <c r="Z287" s="132">
        <v>3200</v>
      </c>
      <c r="AA287" s="131">
        <f t="shared" si="89"/>
        <v>23471.999999999996</v>
      </c>
      <c r="AC287" s="86">
        <f t="shared" si="90"/>
        <v>174.86430525</v>
      </c>
      <c r="AE287" s="86">
        <f t="shared" si="102"/>
        <v>23471.999999999996</v>
      </c>
      <c r="AF287" s="86">
        <f t="shared" si="109"/>
        <v>21354.946965449995</v>
      </c>
      <c r="AG287" s="86">
        <f t="shared" si="99"/>
        <v>386.00437499999992</v>
      </c>
      <c r="AH287" s="86">
        <f t="shared" si="92"/>
        <v>1145.5869642857144</v>
      </c>
    </row>
    <row r="288" spans="1:34">
      <c r="A288">
        <v>1656</v>
      </c>
      <c r="B288" s="21">
        <f t="shared" si="96"/>
        <v>5.4136327182058057</v>
      </c>
      <c r="C288" s="21">
        <f t="shared" si="94"/>
        <v>5.4136327182058057</v>
      </c>
      <c r="D288" s="21">
        <f t="shared" si="100"/>
        <v>0.13517185313872176</v>
      </c>
      <c r="E288" s="1"/>
      <c r="F288">
        <v>7.3349999999999991</v>
      </c>
      <c r="G288">
        <f t="shared" si="97"/>
        <v>0.13633265167007499</v>
      </c>
      <c r="I288" s="1"/>
      <c r="J288" s="15">
        <v>11</v>
      </c>
      <c r="K288" s="20">
        <v>27.500018517942674</v>
      </c>
      <c r="L288" s="37">
        <v>2564.676477</v>
      </c>
      <c r="M288" s="20">
        <v>1.9235073577499999</v>
      </c>
      <c r="N288" s="37">
        <v>148.875</v>
      </c>
      <c r="O288" s="37">
        <f t="shared" si="98"/>
        <v>1091.9981249999998</v>
      </c>
      <c r="P288" s="9">
        <f t="shared" si="106"/>
        <v>14.408070155496414</v>
      </c>
      <c r="Q288" s="9">
        <f t="shared" si="104"/>
        <v>1.0077821924735517</v>
      </c>
      <c r="R288" s="26">
        <v>78</v>
      </c>
      <c r="S288" s="26">
        <f t="shared" si="95"/>
        <v>572.12999999999988</v>
      </c>
      <c r="T288" s="20">
        <f t="shared" si="103"/>
        <v>13.09194836244626</v>
      </c>
      <c r="U288" s="20">
        <f t="shared" si="105"/>
        <v>0.91572516527644843</v>
      </c>
      <c r="V288" s="37">
        <f t="shared" si="107"/>
        <v>70.875</v>
      </c>
      <c r="W288" s="37">
        <f t="shared" si="108"/>
        <v>519.86812499999996</v>
      </c>
      <c r="X288" s="130">
        <f t="shared" si="91"/>
        <v>483.22450675357203</v>
      </c>
      <c r="Y288" s="130">
        <f t="shared" si="101"/>
        <v>33.799464301420656</v>
      </c>
      <c r="Z288" s="132">
        <v>2616</v>
      </c>
      <c r="AA288" s="131">
        <f t="shared" si="89"/>
        <v>19188.359999999997</v>
      </c>
      <c r="AC288" s="86">
        <f t="shared" si="90"/>
        <v>192.350735775</v>
      </c>
      <c r="AE288" s="86">
        <f t="shared" si="102"/>
        <v>19188.359999999997</v>
      </c>
      <c r="AF288" s="86">
        <f t="shared" si="109"/>
        <v>21555.861251164282</v>
      </c>
      <c r="AG288" s="86">
        <f t="shared" si="99"/>
        <v>519.86812499999996</v>
      </c>
      <c r="AH288" s="86">
        <f t="shared" si="92"/>
        <v>1115.7771428571432</v>
      </c>
    </row>
    <row r="289" spans="1:34">
      <c r="A289">
        <v>1657</v>
      </c>
      <c r="B289" s="21">
        <f t="shared" si="96"/>
        <v>4.4599969967284112</v>
      </c>
      <c r="C289" s="21">
        <f t="shared" si="94"/>
        <v>4.4599969967284112</v>
      </c>
      <c r="D289" s="21">
        <f t="shared" si="100"/>
        <v>0.11136072401319382</v>
      </c>
      <c r="E289" s="1"/>
      <c r="F289">
        <v>7.3349999999999991</v>
      </c>
      <c r="G289">
        <f t="shared" si="97"/>
        <v>0.13633265167007499</v>
      </c>
      <c r="I289" s="1"/>
      <c r="J289" s="15">
        <v>10</v>
      </c>
      <c r="K289" s="20">
        <v>25.000016834493337</v>
      </c>
      <c r="L289" s="37">
        <v>2331.5240699999999</v>
      </c>
      <c r="M289" s="20">
        <v>1.7486430525000001</v>
      </c>
      <c r="N289" s="37">
        <v>111.5</v>
      </c>
      <c r="O289" s="37">
        <f t="shared" si="98"/>
        <v>817.85249999999985</v>
      </c>
      <c r="P289" s="9">
        <f t="shared" si="106"/>
        <v>7.8475389166571006</v>
      </c>
      <c r="Q289" s="9">
        <f t="shared" si="104"/>
        <v>0.54890140661434972</v>
      </c>
      <c r="R289" s="26">
        <v>35</v>
      </c>
      <c r="S289" s="26">
        <f t="shared" si="95"/>
        <v>256.72499999999997</v>
      </c>
      <c r="T289" s="20">
        <f t="shared" si="103"/>
        <v>17.152477917836237</v>
      </c>
      <c r="U289" s="20">
        <f t="shared" si="105"/>
        <v>1.19974164588565</v>
      </c>
      <c r="V289" s="37">
        <f t="shared" si="107"/>
        <v>76.5</v>
      </c>
      <c r="W289" s="37">
        <f t="shared" si="108"/>
        <v>561.12749999999994</v>
      </c>
      <c r="X289" s="130">
        <f t="shared" si="91"/>
        <v>672.64619285632295</v>
      </c>
      <c r="Y289" s="130">
        <f t="shared" si="101"/>
        <v>47.048691995515689</v>
      </c>
      <c r="Z289" s="132">
        <v>3000</v>
      </c>
      <c r="AA289" s="131">
        <f t="shared" si="89"/>
        <v>22004.999999999996</v>
      </c>
      <c r="AC289" s="86">
        <f t="shared" si="90"/>
        <v>174.86430525</v>
      </c>
      <c r="AE289" s="86">
        <f t="shared" si="102"/>
        <v>22004.999999999996</v>
      </c>
      <c r="AF289" s="86">
        <f t="shared" si="109"/>
        <v>21901.718394021427</v>
      </c>
      <c r="AG289" s="86">
        <f t="shared" si="99"/>
        <v>561.12749999999994</v>
      </c>
      <c r="AH289" s="86">
        <f t="shared" si="92"/>
        <v>1071.3329464285716</v>
      </c>
    </row>
    <row r="290" spans="1:34">
      <c r="A290">
        <v>1658</v>
      </c>
      <c r="B290" s="21">
        <f t="shared" si="96"/>
        <v>4.5349969462249646</v>
      </c>
      <c r="C290" s="21">
        <f t="shared" si="94"/>
        <v>4.5349969462249646</v>
      </c>
      <c r="D290" s="21">
        <f t="shared" si="100"/>
        <v>0.11323338192821389</v>
      </c>
      <c r="E290" s="1"/>
      <c r="F290">
        <v>7.3349999999999991</v>
      </c>
      <c r="G290">
        <f t="shared" si="97"/>
        <v>0.13633265167007499</v>
      </c>
      <c r="I290" s="1"/>
      <c r="J290" s="15">
        <v>10</v>
      </c>
      <c r="K290" s="20">
        <v>25.000016834493337</v>
      </c>
      <c r="L290" s="37">
        <v>2331.5240699999999</v>
      </c>
      <c r="M290" s="20">
        <v>1.7486430525000001</v>
      </c>
      <c r="N290" s="37">
        <v>113.375</v>
      </c>
      <c r="O290" s="37">
        <f t="shared" si="98"/>
        <v>831.60562499999992</v>
      </c>
      <c r="P290" s="9">
        <f t="shared" si="106"/>
        <v>8.8202925987187086</v>
      </c>
      <c r="Q290" s="9">
        <f t="shared" si="104"/>
        <v>0.61694131951488429</v>
      </c>
      <c r="R290" s="26">
        <v>40</v>
      </c>
      <c r="S290" s="26">
        <f t="shared" si="95"/>
        <v>293.39999999999998</v>
      </c>
      <c r="T290" s="20">
        <f t="shared" si="103"/>
        <v>16.179724235774628</v>
      </c>
      <c r="U290" s="20">
        <f t="shared" si="105"/>
        <v>1.1317017329851156</v>
      </c>
      <c r="V290" s="37">
        <f t="shared" si="107"/>
        <v>73.375</v>
      </c>
      <c r="W290" s="37">
        <f t="shared" si="108"/>
        <v>538.20562499999994</v>
      </c>
      <c r="X290" s="130">
        <f t="shared" si="91"/>
        <v>573.319018916716</v>
      </c>
      <c r="Y290" s="130">
        <f t="shared" si="101"/>
        <v>40.101185768467474</v>
      </c>
      <c r="Z290" s="132">
        <v>2600</v>
      </c>
      <c r="AA290" s="131">
        <f t="shared" si="89"/>
        <v>19070.999999999996</v>
      </c>
      <c r="AC290" s="86">
        <f t="shared" si="90"/>
        <v>174.86430525</v>
      </c>
      <c r="AE290" s="86">
        <f t="shared" si="102"/>
        <v>19070.999999999996</v>
      </c>
      <c r="AF290" s="86">
        <f t="shared" si="109"/>
        <v>22014.004313722497</v>
      </c>
      <c r="AG290" s="86">
        <f t="shared" si="99"/>
        <v>538.20562499999994</v>
      </c>
      <c r="AH290" s="86">
        <f t="shared" si="92"/>
        <v>1047.3388392857146</v>
      </c>
    </row>
    <row r="291" spans="1:34">
      <c r="A291">
        <v>1659</v>
      </c>
      <c r="B291" s="21">
        <f t="shared" si="96"/>
        <v>7.0291619333714763</v>
      </c>
      <c r="C291" s="21">
        <f t="shared" si="94"/>
        <v>7.0291619333714763</v>
      </c>
      <c r="D291" s="21">
        <f t="shared" si="100"/>
        <v>0.17550966125771483</v>
      </c>
      <c r="E291" s="1"/>
      <c r="F291">
        <v>7.3349999999999991</v>
      </c>
      <c r="G291">
        <f t="shared" si="97"/>
        <v>0.13633265167007499</v>
      </c>
      <c r="I291" s="1"/>
      <c r="J291" s="15">
        <v>12</v>
      </c>
      <c r="K291" s="20">
        <v>30.000020201392008</v>
      </c>
      <c r="L291" s="37">
        <v>2797.828884</v>
      </c>
      <c r="M291" s="20">
        <v>2.098371663</v>
      </c>
      <c r="N291" s="37">
        <v>210.875</v>
      </c>
      <c r="O291" s="37">
        <f t="shared" si="98"/>
        <v>1546.7681249999998</v>
      </c>
      <c r="P291" s="9">
        <f t="shared" si="106"/>
        <v>5.690578817098662</v>
      </c>
      <c r="Q291" s="9">
        <f t="shared" si="104"/>
        <v>0.39803137650266751</v>
      </c>
      <c r="R291" s="26">
        <v>40</v>
      </c>
      <c r="S291" s="26">
        <f t="shared" si="95"/>
        <v>293.39999999999998</v>
      </c>
      <c r="T291" s="20">
        <f t="shared" si="103"/>
        <v>24.309441384293347</v>
      </c>
      <c r="U291" s="20">
        <f t="shared" si="105"/>
        <v>1.7003402864973327</v>
      </c>
      <c r="V291" s="37">
        <f t="shared" si="107"/>
        <v>170.875</v>
      </c>
      <c r="W291" s="37">
        <f t="shared" si="108"/>
        <v>1253.3681249999997</v>
      </c>
      <c r="X291" s="130">
        <f t="shared" si="91"/>
        <v>455.24630536789294</v>
      </c>
      <c r="Y291" s="130">
        <f t="shared" si="101"/>
        <v>31.842510120213401</v>
      </c>
      <c r="Z291" s="132">
        <v>3200</v>
      </c>
      <c r="AA291" s="131">
        <f t="shared" si="89"/>
        <v>23471.999999999996</v>
      </c>
      <c r="AC291" s="86">
        <f t="shared" si="90"/>
        <v>209.83716630000001</v>
      </c>
      <c r="AE291" s="86">
        <f t="shared" si="102"/>
        <v>23471.999999999996</v>
      </c>
      <c r="AF291" s="86">
        <f t="shared" si="109"/>
        <v>22090.504313722497</v>
      </c>
      <c r="AG291" s="86">
        <f t="shared" si="99"/>
        <v>1253.3681249999997</v>
      </c>
      <c r="AH291" s="86">
        <f t="shared" si="92"/>
        <v>1089.9356250000001</v>
      </c>
    </row>
    <row r="292" spans="1:34">
      <c r="A292">
        <v>1660</v>
      </c>
      <c r="B292" s="21">
        <f t="shared" si="96"/>
        <v>6.0791625730817929</v>
      </c>
      <c r="C292" s="21">
        <f t="shared" si="94"/>
        <v>6.0791625730817929</v>
      </c>
      <c r="D292" s="21">
        <f t="shared" si="100"/>
        <v>0.15178932766746056</v>
      </c>
      <c r="E292" s="1"/>
      <c r="F292">
        <v>7.3349999999999991</v>
      </c>
      <c r="G292">
        <f t="shared" si="97"/>
        <v>0.13633265167007499</v>
      </c>
      <c r="I292" s="1"/>
      <c r="J292" s="15">
        <v>12</v>
      </c>
      <c r="K292" s="20">
        <v>30.000020201392008</v>
      </c>
      <c r="L292" s="37">
        <v>2797.828884</v>
      </c>
      <c r="M292" s="20">
        <v>2.098371663</v>
      </c>
      <c r="N292" s="37">
        <v>182.375</v>
      </c>
      <c r="O292" s="37">
        <f t="shared" si="98"/>
        <v>1337.7206249999999</v>
      </c>
      <c r="P292" s="9">
        <f t="shared" si="106"/>
        <v>11.51474387442051</v>
      </c>
      <c r="Q292" s="9">
        <f t="shared" si="104"/>
        <v>0.80540653274845797</v>
      </c>
      <c r="R292" s="26">
        <v>70</v>
      </c>
      <c r="S292" s="26">
        <f t="shared" si="95"/>
        <v>513.44999999999993</v>
      </c>
      <c r="T292" s="20">
        <f t="shared" si="103"/>
        <v>18.485276326971498</v>
      </c>
      <c r="U292" s="20">
        <f t="shared" si="105"/>
        <v>1.2929651302515421</v>
      </c>
      <c r="V292" s="37">
        <f t="shared" si="107"/>
        <v>112.375</v>
      </c>
      <c r="W292" s="37">
        <f t="shared" si="108"/>
        <v>824.27062499999988</v>
      </c>
      <c r="X292" s="130">
        <f t="shared" si="91"/>
        <v>542.83792550839541</v>
      </c>
      <c r="Y292" s="130">
        <f t="shared" si="101"/>
        <v>37.969165115284433</v>
      </c>
      <c r="Z292" s="132">
        <v>3300</v>
      </c>
      <c r="AA292" s="131">
        <f t="shared" si="89"/>
        <v>24205.499999999996</v>
      </c>
      <c r="AC292" s="86">
        <f t="shared" si="90"/>
        <v>209.83716630000001</v>
      </c>
      <c r="AE292" s="86">
        <f t="shared" si="102"/>
        <v>24205.499999999996</v>
      </c>
      <c r="AF292" s="86">
        <f t="shared" si="109"/>
        <v>21977.246646023683</v>
      </c>
      <c r="AG292" s="86">
        <f t="shared" si="99"/>
        <v>824.27062499999988</v>
      </c>
      <c r="AH292" s="86">
        <f t="shared" si="92"/>
        <v>1100.9523214285714</v>
      </c>
    </row>
    <row r="293" spans="1:34">
      <c r="A293">
        <v>1661</v>
      </c>
      <c r="B293" s="21">
        <f t="shared" si="96"/>
        <v>6.1227231498095893</v>
      </c>
      <c r="C293" s="21">
        <f t="shared" si="94"/>
        <v>6.1227231498095893</v>
      </c>
      <c r="D293" s="21">
        <f t="shared" si="100"/>
        <v>0.15287698251709342</v>
      </c>
      <c r="E293" s="1"/>
      <c r="F293">
        <v>7.3349999999999991</v>
      </c>
      <c r="G293">
        <f t="shared" si="97"/>
        <v>0.13633265167007499</v>
      </c>
      <c r="I293" s="1"/>
      <c r="J293" s="15">
        <v>11</v>
      </c>
      <c r="K293" s="20">
        <v>27.500018517942674</v>
      </c>
      <c r="L293" s="37">
        <v>2564.676477</v>
      </c>
      <c r="M293" s="20">
        <v>1.9235073577499999</v>
      </c>
      <c r="N293" s="37">
        <v>168.375</v>
      </c>
      <c r="O293" s="37">
        <f t="shared" si="98"/>
        <v>1235.0306249999999</v>
      </c>
      <c r="P293" s="9">
        <f t="shared" si="106"/>
        <v>9.7995611645230021</v>
      </c>
      <c r="Q293" s="9">
        <f t="shared" si="104"/>
        <v>0.68543692035634751</v>
      </c>
      <c r="R293" s="26">
        <v>60</v>
      </c>
      <c r="S293" s="26">
        <f t="shared" si="95"/>
        <v>440.09999999999997</v>
      </c>
      <c r="T293" s="20">
        <f t="shared" si="103"/>
        <v>17.700457353419672</v>
      </c>
      <c r="U293" s="20">
        <f t="shared" si="105"/>
        <v>1.2380704373936529</v>
      </c>
      <c r="V293" s="37">
        <f t="shared" si="107"/>
        <v>108.375</v>
      </c>
      <c r="W293" s="37">
        <f t="shared" si="108"/>
        <v>794.93062499999985</v>
      </c>
      <c r="X293" s="130">
        <f t="shared" si="91"/>
        <v>489.9780582261501</v>
      </c>
      <c r="Y293" s="130">
        <f t="shared" si="101"/>
        <v>34.271846017817374</v>
      </c>
      <c r="Z293" s="132">
        <v>3000</v>
      </c>
      <c r="AA293" s="131">
        <f t="shared" si="89"/>
        <v>22004.999999999996</v>
      </c>
      <c r="AC293" s="86">
        <f t="shared" si="90"/>
        <v>192.350735775</v>
      </c>
      <c r="AE293" s="86">
        <f t="shared" si="102"/>
        <v>22004.999999999996</v>
      </c>
      <c r="AF293" s="86">
        <f t="shared" si="109"/>
        <v>22228.299277602629</v>
      </c>
      <c r="AG293" s="86">
        <f t="shared" si="99"/>
        <v>794.93062499999985</v>
      </c>
      <c r="AH293" s="86">
        <f t="shared" si="92"/>
        <v>1021.9226785714285</v>
      </c>
    </row>
    <row r="294" spans="1:34">
      <c r="A294">
        <v>1662</v>
      </c>
      <c r="B294" s="21">
        <f t="shared" si="96"/>
        <v>7.0958285551461913</v>
      </c>
      <c r="C294" s="21">
        <f t="shared" si="94"/>
        <v>7.0958285551461913</v>
      </c>
      <c r="D294" s="21">
        <f t="shared" si="100"/>
        <v>0.17717424607106599</v>
      </c>
      <c r="E294" s="1"/>
      <c r="F294">
        <v>7.3349999999999991</v>
      </c>
      <c r="G294">
        <f t="shared" si="97"/>
        <v>0.13633265167007499</v>
      </c>
      <c r="I294" s="1"/>
      <c r="J294" s="15">
        <v>12</v>
      </c>
      <c r="K294" s="20">
        <v>30.000020201392008</v>
      </c>
      <c r="L294" s="37">
        <v>2797.828884</v>
      </c>
      <c r="M294" s="20">
        <v>2.098371663</v>
      </c>
      <c r="N294" s="37">
        <v>212.875</v>
      </c>
      <c r="O294" s="37">
        <f t="shared" si="98"/>
        <v>1561.4381249999999</v>
      </c>
      <c r="P294" s="9">
        <f t="shared" si="106"/>
        <v>8.4556721648080817</v>
      </c>
      <c r="Q294" s="9">
        <f t="shared" si="104"/>
        <v>0.59143769714621264</v>
      </c>
      <c r="R294" s="26">
        <v>60</v>
      </c>
      <c r="S294" s="26">
        <f t="shared" si="95"/>
        <v>440.09999999999997</v>
      </c>
      <c r="T294" s="20">
        <f t="shared" si="103"/>
        <v>21.544348036583926</v>
      </c>
      <c r="U294" s="20">
        <f t="shared" si="105"/>
        <v>1.5069339658537877</v>
      </c>
      <c r="V294" s="37">
        <f t="shared" si="107"/>
        <v>152.875</v>
      </c>
      <c r="W294" s="37">
        <f t="shared" si="108"/>
        <v>1121.3381249999998</v>
      </c>
      <c r="X294" s="130">
        <f t="shared" si="91"/>
        <v>620.08262541925933</v>
      </c>
      <c r="Y294" s="130">
        <f t="shared" si="101"/>
        <v>43.372097790722258</v>
      </c>
      <c r="Z294" s="132">
        <v>4400</v>
      </c>
      <c r="AA294" s="131">
        <f t="shared" si="89"/>
        <v>32273.999999999996</v>
      </c>
      <c r="AC294" s="86">
        <f t="shared" si="90"/>
        <v>209.83716630000001</v>
      </c>
      <c r="AE294" s="86">
        <f t="shared" si="102"/>
        <v>32273.999999999996</v>
      </c>
      <c r="AF294" s="86">
        <f t="shared" si="109"/>
        <v>22488.884803918419</v>
      </c>
      <c r="AG294" s="86">
        <f t="shared" si="99"/>
        <v>1121.3381249999998</v>
      </c>
      <c r="AH294" s="86">
        <f t="shared" si="92"/>
        <v>958.26535714285671</v>
      </c>
    </row>
    <row r="295" spans="1:34">
      <c r="A295">
        <v>1663</v>
      </c>
      <c r="B295" s="21">
        <f t="shared" si="96"/>
        <v>4.7624967930311781</v>
      </c>
      <c r="C295" s="21">
        <f t="shared" si="94"/>
        <v>4.7624967930311781</v>
      </c>
      <c r="D295" s="21">
        <f t="shared" si="100"/>
        <v>0.11891377760377476</v>
      </c>
      <c r="E295" s="1"/>
      <c r="F295">
        <v>7.3349999999999991</v>
      </c>
      <c r="G295">
        <f t="shared" si="97"/>
        <v>0.13633265167007499</v>
      </c>
      <c r="I295" s="1"/>
      <c r="J295" s="15">
        <v>12</v>
      </c>
      <c r="K295" s="20">
        <v>30.000020201392008</v>
      </c>
      <c r="L295" s="37">
        <v>2797.828884</v>
      </c>
      <c r="M295" s="20">
        <v>2.098371663</v>
      </c>
      <c r="N295" s="37">
        <v>142.875</v>
      </c>
      <c r="O295" s="37">
        <f t="shared" si="98"/>
        <v>1047.9881249999999</v>
      </c>
      <c r="P295" s="9">
        <f t="shared" si="106"/>
        <v>12.598433680374598</v>
      </c>
      <c r="Q295" s="9">
        <f t="shared" si="104"/>
        <v>0.88120594771653571</v>
      </c>
      <c r="R295" s="26">
        <v>60</v>
      </c>
      <c r="S295" s="26">
        <f t="shared" si="95"/>
        <v>440.09999999999997</v>
      </c>
      <c r="T295" s="20">
        <f t="shared" si="103"/>
        <v>17.401586521017411</v>
      </c>
      <c r="U295" s="20">
        <f t="shared" si="105"/>
        <v>1.2171657152834645</v>
      </c>
      <c r="V295" s="37">
        <f t="shared" si="107"/>
        <v>82.875</v>
      </c>
      <c r="W295" s="37">
        <f t="shared" si="108"/>
        <v>607.88812499999995</v>
      </c>
      <c r="X295" s="130">
        <f t="shared" si="91"/>
        <v>650.91907348602081</v>
      </c>
      <c r="Y295" s="130">
        <f t="shared" si="101"/>
        <v>45.528973965354339</v>
      </c>
      <c r="Z295" s="132">
        <v>3100</v>
      </c>
      <c r="AA295" s="131">
        <f t="shared" ref="AA295:AA358" si="110">IF(Z295="","",Z295*F295)</f>
        <v>22738.499999999996</v>
      </c>
      <c r="AC295" s="86">
        <f t="shared" si="90"/>
        <v>209.83716630000001</v>
      </c>
      <c r="AE295" s="86">
        <f t="shared" si="102"/>
        <v>22738.499999999996</v>
      </c>
      <c r="AF295" s="86">
        <f t="shared" si="109"/>
        <v>22566.09533023421</v>
      </c>
      <c r="AG295" s="86">
        <f t="shared" si="99"/>
        <v>607.88812499999995</v>
      </c>
      <c r="AH295" s="86">
        <f t="shared" si="92"/>
        <v>882.77598214285672</v>
      </c>
    </row>
    <row r="296" spans="1:34">
      <c r="A296">
        <v>1664</v>
      </c>
      <c r="B296" s="21">
        <f t="shared" si="96"/>
        <v>4.4692277597433714</v>
      </c>
      <c r="C296" s="21">
        <f t="shared" si="94"/>
        <v>4.4692277597433714</v>
      </c>
      <c r="D296" s="21">
        <f t="shared" si="100"/>
        <v>0.11159120498735012</v>
      </c>
      <c r="E296" s="1"/>
      <c r="F296">
        <v>7.3349999999999991</v>
      </c>
      <c r="G296">
        <f t="shared" si="97"/>
        <v>0.13633265167007499</v>
      </c>
      <c r="I296" s="1"/>
      <c r="J296" s="15">
        <v>13</v>
      </c>
      <c r="K296" s="20">
        <v>32.500021884841338</v>
      </c>
      <c r="L296" s="37">
        <v>3030.9812910000001</v>
      </c>
      <c r="M296" s="20">
        <v>2.2732359682499998</v>
      </c>
      <c r="N296" s="37">
        <v>145.25</v>
      </c>
      <c r="O296" s="37">
        <f t="shared" si="98"/>
        <v>1065.4087499999998</v>
      </c>
      <c r="P296" s="9">
        <f t="shared" si="106"/>
        <v>8.950092085326359</v>
      </c>
      <c r="Q296" s="9">
        <f t="shared" si="104"/>
        <v>0.62602023222030978</v>
      </c>
      <c r="R296" s="26">
        <v>40</v>
      </c>
      <c r="S296" s="26">
        <f t="shared" si="95"/>
        <v>293.39999999999998</v>
      </c>
      <c r="T296" s="20">
        <f t="shared" si="103"/>
        <v>23.549929799514977</v>
      </c>
      <c r="U296" s="20">
        <f t="shared" si="105"/>
        <v>1.6472157360296902</v>
      </c>
      <c r="V296" s="37">
        <f t="shared" si="107"/>
        <v>105.25</v>
      </c>
      <c r="W296" s="37">
        <f t="shared" si="108"/>
        <v>772.00874999999985</v>
      </c>
      <c r="X296" s="130">
        <f t="shared" si="91"/>
        <v>563.27777534089091</v>
      </c>
      <c r="Y296" s="130">
        <f t="shared" si="101"/>
        <v>39.398844208716973</v>
      </c>
      <c r="Z296" s="132">
        <v>2517.4166700000001</v>
      </c>
      <c r="AA296" s="131">
        <f t="shared" si="110"/>
        <v>18465.251274449998</v>
      </c>
      <c r="AC296" s="86">
        <f t="shared" ref="AC296:AC345" si="111">IF(M296="","",M296*100)</f>
        <v>227.32359682499998</v>
      </c>
      <c r="AE296" s="86">
        <f t="shared" si="102"/>
        <v>18465.251274449998</v>
      </c>
      <c r="AF296" s="86">
        <f t="shared" si="109"/>
        <v>22489.348067076313</v>
      </c>
      <c r="AG296" s="86">
        <f t="shared" si="99"/>
        <v>772.00874999999985</v>
      </c>
      <c r="AH296" s="86">
        <f t="shared" si="92"/>
        <v>816.63</v>
      </c>
    </row>
    <row r="297" spans="1:34">
      <c r="A297">
        <v>1665</v>
      </c>
      <c r="B297" s="21">
        <f t="shared" si="96"/>
        <v>4.883330044997849</v>
      </c>
      <c r="C297" s="21">
        <f t="shared" si="94"/>
        <v>4.883330044997849</v>
      </c>
      <c r="D297" s="21">
        <f t="shared" si="100"/>
        <v>0.12193083757797377</v>
      </c>
      <c r="E297" s="1"/>
      <c r="F297">
        <v>7.3349999999999991</v>
      </c>
      <c r="G297">
        <f t="shared" si="97"/>
        <v>0.13633265167007499</v>
      </c>
      <c r="I297" s="1"/>
      <c r="J297" s="15">
        <v>12</v>
      </c>
      <c r="K297" s="20">
        <v>30.000020201392008</v>
      </c>
      <c r="L297" s="37">
        <v>2797.828884</v>
      </c>
      <c r="M297" s="20">
        <v>2.098371663</v>
      </c>
      <c r="N297" s="37">
        <v>146.5</v>
      </c>
      <c r="O297" s="37">
        <f t="shared" si="98"/>
        <v>1074.5774999999999</v>
      </c>
      <c r="P297" s="9">
        <f t="shared" si="106"/>
        <v>8.1911317956019136</v>
      </c>
      <c r="Q297" s="9">
        <f t="shared" si="104"/>
        <v>0.57293424245733793</v>
      </c>
      <c r="R297" s="26">
        <v>40</v>
      </c>
      <c r="S297" s="26">
        <f t="shared" si="95"/>
        <v>293.39999999999998</v>
      </c>
      <c r="T297" s="20">
        <f t="shared" si="103"/>
        <v>21.808888405790093</v>
      </c>
      <c r="U297" s="20">
        <f t="shared" si="105"/>
        <v>1.525437420542662</v>
      </c>
      <c r="V297" s="37">
        <f t="shared" si="107"/>
        <v>106.5</v>
      </c>
      <c r="W297" s="37">
        <f t="shared" si="108"/>
        <v>781.1774999999999</v>
      </c>
      <c r="X297" s="130">
        <f t="shared" si="91"/>
        <v>614.33488467014342</v>
      </c>
      <c r="Y297" s="130">
        <f t="shared" si="101"/>
        <v>42.970068184300338</v>
      </c>
      <c r="Z297" s="132">
        <v>3000</v>
      </c>
      <c r="AA297" s="131">
        <f t="shared" si="110"/>
        <v>22004.999999999996</v>
      </c>
      <c r="AC297" s="86">
        <f t="shared" si="111"/>
        <v>209.83716630000001</v>
      </c>
      <c r="AE297" s="86">
        <f t="shared" si="102"/>
        <v>22004.999999999996</v>
      </c>
      <c r="AF297" s="86">
        <f t="shared" si="109"/>
        <v>21678.637540760523</v>
      </c>
      <c r="AG297" s="86">
        <f t="shared" si="99"/>
        <v>781.1774999999999</v>
      </c>
      <c r="AH297" s="86">
        <f t="shared" si="92"/>
        <v>768.47223214285702</v>
      </c>
    </row>
    <row r="298" spans="1:34">
      <c r="A298">
        <v>1666</v>
      </c>
      <c r="B298" s="21">
        <f t="shared" si="96"/>
        <v>5.4916629686921201</v>
      </c>
      <c r="C298" s="21">
        <f t="shared" si="94"/>
        <v>5.4916629686921201</v>
      </c>
      <c r="D298" s="21">
        <f t="shared" si="100"/>
        <v>0.13712017399980328</v>
      </c>
      <c r="E298" s="1"/>
      <c r="F298">
        <v>7.3349999999999991</v>
      </c>
      <c r="G298">
        <f t="shared" si="97"/>
        <v>0.13633265167007499</v>
      </c>
      <c r="I298" s="1"/>
      <c r="J298" s="15">
        <v>12</v>
      </c>
      <c r="K298" s="20">
        <v>30.000020201392008</v>
      </c>
      <c r="L298" s="37">
        <v>2797.828884</v>
      </c>
      <c r="M298" s="20">
        <v>2.098371663</v>
      </c>
      <c r="N298" s="37">
        <v>164.75</v>
      </c>
      <c r="O298" s="37">
        <f t="shared" si="98"/>
        <v>1208.4412499999999</v>
      </c>
      <c r="P298" s="9">
        <f t="shared" si="106"/>
        <v>10.925652273648074</v>
      </c>
      <c r="Q298" s="9">
        <f t="shared" si="104"/>
        <v>0.76420212309559943</v>
      </c>
      <c r="R298" s="26">
        <v>60</v>
      </c>
      <c r="S298" s="26">
        <f t="shared" si="95"/>
        <v>440.09999999999997</v>
      </c>
      <c r="T298" s="20">
        <f t="shared" si="103"/>
        <v>19.074367927743936</v>
      </c>
      <c r="U298" s="20">
        <f t="shared" si="105"/>
        <v>1.3341695399044011</v>
      </c>
      <c r="V298" s="37">
        <f t="shared" si="107"/>
        <v>104.75</v>
      </c>
      <c r="W298" s="37">
        <f t="shared" si="108"/>
        <v>768.34124999999995</v>
      </c>
      <c r="X298" s="130">
        <f t="shared" si="91"/>
        <v>531.71507731753968</v>
      </c>
      <c r="Y298" s="130">
        <f t="shared" si="101"/>
        <v>37.191169990652504</v>
      </c>
      <c r="Z298" s="132">
        <v>2920</v>
      </c>
      <c r="AA298" s="131">
        <f t="shared" si="110"/>
        <v>21418.199999999997</v>
      </c>
      <c r="AC298" s="86">
        <f t="shared" si="111"/>
        <v>209.83716630000001</v>
      </c>
      <c r="AE298" s="86">
        <f t="shared" si="102"/>
        <v>21418.199999999997</v>
      </c>
      <c r="AF298" s="86">
        <f t="shared" si="109"/>
        <v>21424.74280391842</v>
      </c>
      <c r="AG298" s="86">
        <f t="shared" si="99"/>
        <v>768.34124999999995</v>
      </c>
      <c r="AH298" s="86">
        <f t="shared" si="92"/>
        <v>791.31964285714275</v>
      </c>
    </row>
    <row r="299" spans="1:34">
      <c r="A299">
        <v>1667</v>
      </c>
      <c r="B299" s="21">
        <f t="shared" si="96"/>
        <v>4.7291634821438207</v>
      </c>
      <c r="C299" s="21">
        <f t="shared" si="94"/>
        <v>4.7291634821438207</v>
      </c>
      <c r="D299" s="21">
        <f t="shared" si="100"/>
        <v>0.11808148519709918</v>
      </c>
      <c r="E299" s="1"/>
      <c r="F299">
        <v>7.3349999999999991</v>
      </c>
      <c r="G299">
        <f t="shared" si="97"/>
        <v>0.13633265167007499</v>
      </c>
      <c r="I299" s="1"/>
      <c r="J299" s="15">
        <v>12</v>
      </c>
      <c r="K299" s="20">
        <v>30.000020201392008</v>
      </c>
      <c r="L299" s="37">
        <v>2797.828884</v>
      </c>
      <c r="M299" s="20">
        <v>2.098371663</v>
      </c>
      <c r="N299" s="37">
        <v>141.875</v>
      </c>
      <c r="O299" s="37">
        <f t="shared" si="98"/>
        <v>1040.6531249999998</v>
      </c>
      <c r="P299" s="9">
        <f t="shared" si="106"/>
        <v>16.916310950564657</v>
      </c>
      <c r="Q299" s="9">
        <f t="shared" si="104"/>
        <v>1.1832227879471369</v>
      </c>
      <c r="R299" s="26">
        <v>80</v>
      </c>
      <c r="S299" s="26">
        <f t="shared" si="95"/>
        <v>586.79999999999995</v>
      </c>
      <c r="T299" s="20">
        <f t="shared" si="103"/>
        <v>13.083709250827351</v>
      </c>
      <c r="U299" s="20">
        <f t="shared" si="105"/>
        <v>0.91514887505286346</v>
      </c>
      <c r="V299" s="37">
        <f t="shared" si="107"/>
        <v>61.875</v>
      </c>
      <c r="W299" s="37">
        <f t="shared" si="108"/>
        <v>453.85312499999992</v>
      </c>
      <c r="X299" s="130">
        <f t="shared" si="91"/>
        <v>634.36166064617464</v>
      </c>
      <c r="Y299" s="130">
        <f t="shared" si="101"/>
        <v>44.370854548017618</v>
      </c>
      <c r="Z299" s="132">
        <v>3000</v>
      </c>
      <c r="AA299" s="131">
        <f t="shared" si="110"/>
        <v>22004.999999999996</v>
      </c>
      <c r="AC299" s="86">
        <f t="shared" si="111"/>
        <v>209.83716630000001</v>
      </c>
      <c r="AE299" s="86">
        <f t="shared" si="102"/>
        <v>22004.999999999996</v>
      </c>
      <c r="AF299" s="86">
        <f t="shared" si="109"/>
        <v>21548.986293024998</v>
      </c>
      <c r="AG299" s="86">
        <f t="shared" si="99"/>
        <v>453.85312499999992</v>
      </c>
      <c r="AH299" s="86">
        <f t="shared" si="92"/>
        <v>810.96401785714284</v>
      </c>
    </row>
    <row r="300" spans="1:34">
      <c r="A300">
        <v>1668</v>
      </c>
      <c r="B300" s="21">
        <f t="shared" si="96"/>
        <v>4.6416635410645082</v>
      </c>
      <c r="C300" s="21">
        <f t="shared" si="94"/>
        <v>4.6416635410645082</v>
      </c>
      <c r="D300" s="21">
        <f t="shared" si="100"/>
        <v>0.11589671762957578</v>
      </c>
      <c r="E300" s="1"/>
      <c r="F300">
        <v>7.3349999999999991</v>
      </c>
      <c r="G300">
        <f t="shared" si="97"/>
        <v>0.13633265167007499</v>
      </c>
      <c r="I300" s="1"/>
      <c r="J300" s="15">
        <v>12</v>
      </c>
      <c r="K300" s="20">
        <v>30.000020201392008</v>
      </c>
      <c r="L300" s="37">
        <v>2797.828884</v>
      </c>
      <c r="M300" s="20">
        <v>2.098371663</v>
      </c>
      <c r="N300" s="37">
        <v>139.25</v>
      </c>
      <c r="O300" s="37">
        <f t="shared" si="98"/>
        <v>1021.3987499999998</v>
      </c>
      <c r="P300" s="9">
        <f t="shared" si="106"/>
        <v>12.926400086775731</v>
      </c>
      <c r="Q300" s="9">
        <f t="shared" si="104"/>
        <v>0.90414577938958707</v>
      </c>
      <c r="R300" s="26">
        <v>60</v>
      </c>
      <c r="S300" s="26">
        <f t="shared" si="95"/>
        <v>440.09999999999997</v>
      </c>
      <c r="T300" s="20">
        <f t="shared" si="103"/>
        <v>17.073620114616276</v>
      </c>
      <c r="U300" s="20">
        <f t="shared" si="105"/>
        <v>1.1942258836104129</v>
      </c>
      <c r="V300" s="37">
        <f t="shared" si="107"/>
        <v>79.25</v>
      </c>
      <c r="W300" s="37">
        <f t="shared" si="108"/>
        <v>581.29874999999993</v>
      </c>
      <c r="X300" s="130" t="str">
        <f t="shared" si="91"/>
        <v/>
      </c>
      <c r="Y300" s="130" t="str">
        <f t="shared" si="101"/>
        <v/>
      </c>
      <c r="Z300" s="132"/>
      <c r="AA300" s="131" t="str">
        <f t="shared" si="110"/>
        <v/>
      </c>
      <c r="AC300" s="86">
        <f t="shared" si="111"/>
        <v>209.83716630000001</v>
      </c>
      <c r="AE300" s="86" t="str">
        <f t="shared" si="102"/>
        <v/>
      </c>
      <c r="AF300" s="86">
        <f t="shared" si="109"/>
        <v>21522.161957320586</v>
      </c>
      <c r="AG300" s="86">
        <f t="shared" si="99"/>
        <v>581.29874999999993</v>
      </c>
      <c r="AH300" s="86">
        <f t="shared" si="92"/>
        <v>822.22151785714289</v>
      </c>
    </row>
    <row r="301" spans="1:34">
      <c r="A301">
        <v>1669</v>
      </c>
      <c r="B301" s="21">
        <f t="shared" si="96"/>
        <v>6.5888844520676324</v>
      </c>
      <c r="C301" s="21">
        <f t="shared" si="94"/>
        <v>6.5888844520676324</v>
      </c>
      <c r="D301" s="21">
        <f t="shared" si="100"/>
        <v>0.16451646571954143</v>
      </c>
      <c r="E301" s="1"/>
      <c r="F301">
        <v>7.3349999999999991</v>
      </c>
      <c r="G301">
        <f t="shared" si="97"/>
        <v>0.13633265167007499</v>
      </c>
      <c r="I301" s="1"/>
      <c r="J301" s="15">
        <v>18</v>
      </c>
      <c r="K301" s="20">
        <v>45.000030302088007</v>
      </c>
      <c r="L301" s="37">
        <v>4196.7433259999998</v>
      </c>
      <c r="M301" s="20">
        <v>3.1475574945</v>
      </c>
      <c r="N301" s="37">
        <v>296.5</v>
      </c>
      <c r="O301" s="37">
        <f t="shared" si="98"/>
        <v>2174.8274999999999</v>
      </c>
      <c r="P301" s="9">
        <f t="shared" si="106"/>
        <v>6.0708303948853972</v>
      </c>
      <c r="Q301" s="9">
        <f t="shared" si="104"/>
        <v>0.42462832978077569</v>
      </c>
      <c r="R301" s="26">
        <v>40</v>
      </c>
      <c r="S301" s="26">
        <f t="shared" si="95"/>
        <v>293.39999999999998</v>
      </c>
      <c r="T301" s="20">
        <f t="shared" si="103"/>
        <v>38.929199907202609</v>
      </c>
      <c r="U301" s="20">
        <f t="shared" si="105"/>
        <v>2.7229291647192242</v>
      </c>
      <c r="V301" s="37">
        <f t="shared" si="107"/>
        <v>256.5</v>
      </c>
      <c r="W301" s="37">
        <f t="shared" si="108"/>
        <v>1881.4274999999998</v>
      </c>
      <c r="X301" s="130">
        <f t="shared" si="91"/>
        <v>455.31227961640479</v>
      </c>
      <c r="Y301" s="130">
        <f t="shared" si="101"/>
        <v>31.847124733558175</v>
      </c>
      <c r="Z301" s="132">
        <v>3000</v>
      </c>
      <c r="AA301" s="131">
        <f t="shared" si="110"/>
        <v>22004.999999999996</v>
      </c>
      <c r="AC301" s="86">
        <f t="shared" si="111"/>
        <v>314.75574945</v>
      </c>
      <c r="AE301" s="86">
        <f t="shared" si="102"/>
        <v>22004.999999999996</v>
      </c>
      <c r="AF301" s="86">
        <f t="shared" si="109"/>
        <v>21262.220780849999</v>
      </c>
      <c r="AG301" s="86">
        <f t="shared" si="99"/>
        <v>1881.4274999999998</v>
      </c>
      <c r="AH301" s="86">
        <f t="shared" si="92"/>
        <v>825.49232142857159</v>
      </c>
    </row>
    <row r="302" spans="1:34">
      <c r="A302">
        <v>1670</v>
      </c>
      <c r="B302" s="21">
        <f t="shared" si="96"/>
        <v>6.173525254637914</v>
      </c>
      <c r="C302" s="21">
        <f t="shared" si="94"/>
        <v>6.173525254637914</v>
      </c>
      <c r="D302" s="21">
        <f t="shared" si="100"/>
        <v>0.15414544955400539</v>
      </c>
      <c r="E302" s="1"/>
      <c r="F302">
        <v>7.3349999999999991</v>
      </c>
      <c r="G302">
        <f t="shared" si="97"/>
        <v>0.13633265167007499</v>
      </c>
      <c r="I302" s="1"/>
      <c r="J302" s="15">
        <v>17</v>
      </c>
      <c r="K302" s="20">
        <v>42.50002861863868</v>
      </c>
      <c r="L302" s="37">
        <v>3963.5909190000002</v>
      </c>
      <c r="M302" s="20">
        <v>2.9726931892500001</v>
      </c>
      <c r="N302" s="37">
        <v>262.375</v>
      </c>
      <c r="O302" s="37">
        <f t="shared" si="98"/>
        <v>1924.5206249999997</v>
      </c>
      <c r="P302" s="9">
        <f t="shared" ref="P302:P333" si="112">IF(R302="","",R302/B302)</f>
        <v>9.7189203129807371</v>
      </c>
      <c r="Q302" s="9">
        <f t="shared" si="104"/>
        <v>0.67979644156264896</v>
      </c>
      <c r="R302" s="26">
        <v>60</v>
      </c>
      <c r="S302" s="26">
        <f t="shared" si="95"/>
        <v>440.09999999999997</v>
      </c>
      <c r="T302" s="20">
        <f t="shared" si="103"/>
        <v>32.781108305657945</v>
      </c>
      <c r="U302" s="20">
        <f t="shared" si="105"/>
        <v>2.2928967476873514</v>
      </c>
      <c r="V302" s="37">
        <f t="shared" si="107"/>
        <v>202.375</v>
      </c>
      <c r="W302" s="37">
        <f t="shared" si="108"/>
        <v>1484.4206249999997</v>
      </c>
      <c r="X302" s="130" t="str">
        <f t="shared" si="91"/>
        <v/>
      </c>
      <c r="Y302" s="130" t="str">
        <f t="shared" si="101"/>
        <v/>
      </c>
      <c r="Z302" s="132"/>
      <c r="AA302" s="131" t="str">
        <f t="shared" si="110"/>
        <v/>
      </c>
      <c r="AC302" s="86">
        <f t="shared" si="111"/>
        <v>297.26931892499999</v>
      </c>
      <c r="AE302" s="86" t="str">
        <f t="shared" si="102"/>
        <v/>
      </c>
      <c r="AF302" s="86">
        <f t="shared" si="109"/>
        <v>20900.103133791174</v>
      </c>
      <c r="AG302" s="86">
        <f t="shared" si="99"/>
        <v>1484.4206249999997</v>
      </c>
      <c r="AH302" s="86">
        <f t="shared" si="92"/>
        <v>783.80598214285715</v>
      </c>
    </row>
    <row r="303" spans="1:34">
      <c r="A303">
        <v>1671</v>
      </c>
      <c r="B303" s="21">
        <f t="shared" si="96"/>
        <v>5.0230735406410014</v>
      </c>
      <c r="C303" s="21">
        <f t="shared" si="94"/>
        <v>5.0230735406410014</v>
      </c>
      <c r="D303" s="21">
        <f t="shared" si="100"/>
        <v>0.12542006343672915</v>
      </c>
      <c r="E303" s="1"/>
      <c r="F303">
        <v>7.3349999999999991</v>
      </c>
      <c r="G303">
        <f t="shared" si="97"/>
        <v>0.13633265167007499</v>
      </c>
      <c r="I303" s="1"/>
      <c r="J303" s="15">
        <v>13</v>
      </c>
      <c r="K303" s="20">
        <v>32.500021884841338</v>
      </c>
      <c r="L303" s="37">
        <v>3030.9812910000001</v>
      </c>
      <c r="M303" s="20">
        <v>2.2732359682499998</v>
      </c>
      <c r="N303" s="37">
        <v>163.25</v>
      </c>
      <c r="O303" s="37">
        <f t="shared" si="98"/>
        <v>1197.4387499999998</v>
      </c>
      <c r="P303" s="9">
        <f t="shared" si="112"/>
        <v>23.889755749959939</v>
      </c>
      <c r="Q303" s="9">
        <f t="shared" si="104"/>
        <v>1.6709850915160793</v>
      </c>
      <c r="R303" s="26">
        <v>120</v>
      </c>
      <c r="S303" s="26">
        <f t="shared" si="95"/>
        <v>880.19999999999993</v>
      </c>
      <c r="T303" s="20">
        <f t="shared" si="103"/>
        <v>8.6102661348813996</v>
      </c>
      <c r="U303" s="20">
        <f t="shared" si="105"/>
        <v>0.60225087673392053</v>
      </c>
      <c r="V303" s="37">
        <f t="shared" si="107"/>
        <v>43.25</v>
      </c>
      <c r="W303" s="37">
        <f t="shared" si="108"/>
        <v>317.23874999999998</v>
      </c>
      <c r="X303" s="130">
        <f t="shared" si="91"/>
        <v>796.32519166533132</v>
      </c>
      <c r="Y303" s="130">
        <f t="shared" si="101"/>
        <v>55.699503050535974</v>
      </c>
      <c r="Z303" s="132">
        <v>4000</v>
      </c>
      <c r="AA303" s="131">
        <f t="shared" si="110"/>
        <v>29339.999999999996</v>
      </c>
      <c r="AC303" s="86">
        <f t="shared" si="111"/>
        <v>227.32359682499998</v>
      </c>
      <c r="AE303" s="86">
        <f t="shared" si="102"/>
        <v>29339.999999999996</v>
      </c>
      <c r="AF303" s="86">
        <f t="shared" si="109"/>
        <v>20338.13254555588</v>
      </c>
      <c r="AG303" s="86">
        <f t="shared" si="99"/>
        <v>317.23874999999998</v>
      </c>
      <c r="AH303" s="86">
        <f t="shared" si="92"/>
        <v>779.71821428571411</v>
      </c>
    </row>
    <row r="304" spans="1:34">
      <c r="A304">
        <v>1672</v>
      </c>
      <c r="B304" s="21">
        <f t="shared" si="96"/>
        <v>4.9041633643024465</v>
      </c>
      <c r="C304" s="21">
        <f t="shared" si="94"/>
        <v>4.9041633643024465</v>
      </c>
      <c r="D304" s="21">
        <f t="shared" si="100"/>
        <v>0.12245102033214601</v>
      </c>
      <c r="E304" s="1"/>
      <c r="F304">
        <v>7.3349999999999991</v>
      </c>
      <c r="G304">
        <f t="shared" si="97"/>
        <v>0.13633265167007499</v>
      </c>
      <c r="I304" s="1"/>
      <c r="J304" s="15">
        <v>12</v>
      </c>
      <c r="K304" s="20">
        <v>30.000020201392008</v>
      </c>
      <c r="L304" s="37">
        <v>2797.828884</v>
      </c>
      <c r="M304" s="20">
        <v>2.098371663</v>
      </c>
      <c r="N304" s="37">
        <v>147.125</v>
      </c>
      <c r="O304" s="37">
        <f t="shared" si="98"/>
        <v>1079.1618749999998</v>
      </c>
      <c r="P304" s="9">
        <f t="shared" si="112"/>
        <v>12.234502715945764</v>
      </c>
      <c r="Q304" s="9">
        <f t="shared" si="104"/>
        <v>0.8557505507561598</v>
      </c>
      <c r="R304" s="40">
        <v>60</v>
      </c>
      <c r="S304" s="26">
        <f t="shared" si="95"/>
        <v>440.09999999999997</v>
      </c>
      <c r="T304" s="20">
        <f t="shared" si="103"/>
        <v>17.765517485446246</v>
      </c>
      <c r="U304" s="20">
        <f t="shared" si="105"/>
        <v>1.2426211122438406</v>
      </c>
      <c r="V304" s="37">
        <f t="shared" si="107"/>
        <v>87.125</v>
      </c>
      <c r="W304" s="37">
        <f t="shared" si="108"/>
        <v>639.06187499999987</v>
      </c>
      <c r="X304" s="130">
        <f t="shared" ref="X304:X367" si="113">IF(Z304="","",Z304/B304)</f>
        <v>570.94346007746901</v>
      </c>
      <c r="Y304" s="130">
        <f t="shared" si="101"/>
        <v>39.935025701954117</v>
      </c>
      <c r="Z304" s="132">
        <v>2800</v>
      </c>
      <c r="AA304" s="131">
        <f t="shared" si="110"/>
        <v>20537.999999999996</v>
      </c>
      <c r="AC304" s="86">
        <f t="shared" si="111"/>
        <v>209.83716630000001</v>
      </c>
      <c r="AE304" s="86">
        <f t="shared" si="102"/>
        <v>20537.999999999996</v>
      </c>
      <c r="AF304" s="86">
        <f t="shared" si="109"/>
        <v>20088.426793791175</v>
      </c>
      <c r="AG304" s="86">
        <f t="shared" si="99"/>
        <v>639.06187499999987</v>
      </c>
      <c r="AH304" s="86">
        <f t="shared" si="92"/>
        <v>756.33401785714284</v>
      </c>
    </row>
    <row r="305" spans="1:34">
      <c r="A305">
        <v>1673</v>
      </c>
      <c r="B305" s="21">
        <f t="shared" si="96"/>
        <v>4.1884587180383228</v>
      </c>
      <c r="C305" s="21">
        <f t="shared" si="94"/>
        <v>4.1884587180383228</v>
      </c>
      <c r="D305" s="21">
        <f t="shared" si="100"/>
        <v>0.10458074202342882</v>
      </c>
      <c r="E305" s="1"/>
      <c r="F305">
        <v>7.3349999999999991</v>
      </c>
      <c r="G305">
        <f t="shared" si="97"/>
        <v>0.13633265167007499</v>
      </c>
      <c r="I305" s="1"/>
      <c r="J305" s="15">
        <v>13</v>
      </c>
      <c r="K305" s="20">
        <v>32.500021884841338</v>
      </c>
      <c r="L305" s="37">
        <v>3030.9812910000001</v>
      </c>
      <c r="M305" s="20">
        <v>2.2732359682499998</v>
      </c>
      <c r="N305" s="37">
        <v>136.125</v>
      </c>
      <c r="O305" s="37">
        <f t="shared" si="98"/>
        <v>998.47687499999984</v>
      </c>
      <c r="P305" s="9">
        <f t="shared" si="112"/>
        <v>14.325078516734475</v>
      </c>
      <c r="Q305" s="9">
        <f t="shared" si="104"/>
        <v>1.0019772862809917</v>
      </c>
      <c r="R305" s="40">
        <v>60</v>
      </c>
      <c r="S305" s="26">
        <f t="shared" si="95"/>
        <v>440.09999999999997</v>
      </c>
      <c r="T305" s="20">
        <f t="shared" si="103"/>
        <v>18.174943368106863</v>
      </c>
      <c r="U305" s="20">
        <f t="shared" si="105"/>
        <v>1.2712586819690082</v>
      </c>
      <c r="V305" s="37">
        <f t="shared" si="107"/>
        <v>76.125</v>
      </c>
      <c r="W305" s="37">
        <f t="shared" si="108"/>
        <v>558.37687499999993</v>
      </c>
      <c r="X305" s="130">
        <f t="shared" si="113"/>
        <v>620.75340239182731</v>
      </c>
      <c r="Y305" s="130">
        <f t="shared" si="101"/>
        <v>43.41901573884298</v>
      </c>
      <c r="Z305" s="132">
        <v>2600</v>
      </c>
      <c r="AA305" s="131">
        <f t="shared" si="110"/>
        <v>19070.999999999996</v>
      </c>
      <c r="AC305" s="86">
        <f t="shared" si="111"/>
        <v>227.32359682499998</v>
      </c>
      <c r="AE305" s="86">
        <f t="shared" si="102"/>
        <v>19070.999999999996</v>
      </c>
      <c r="AF305" s="86">
        <f t="shared" si="109"/>
        <v>19326.828468403128</v>
      </c>
      <c r="AG305" s="86">
        <f t="shared" si="99"/>
        <v>558.37687499999993</v>
      </c>
      <c r="AH305" s="86">
        <f t="shared" si="92"/>
        <v>724.42339285714274</v>
      </c>
    </row>
    <row r="306" spans="1:34">
      <c r="A306">
        <v>1674</v>
      </c>
      <c r="B306" s="21">
        <f t="shared" si="96"/>
        <v>3.9791639871782811</v>
      </c>
      <c r="C306" s="21">
        <f t="shared" si="94"/>
        <v>3.9791639871782811</v>
      </c>
      <c r="D306" s="21">
        <f t="shared" si="100"/>
        <v>9.9354906046898436E-2</v>
      </c>
      <c r="E306" s="1"/>
      <c r="F306">
        <v>7.3349999999999991</v>
      </c>
      <c r="G306">
        <f t="shared" si="97"/>
        <v>0.13633265167007499</v>
      </c>
      <c r="I306" s="1"/>
      <c r="J306" s="15">
        <v>12</v>
      </c>
      <c r="K306" s="20">
        <v>30.000020201392008</v>
      </c>
      <c r="L306" s="37">
        <v>2797.828884</v>
      </c>
      <c r="M306" s="20">
        <v>2.098371663</v>
      </c>
      <c r="N306" s="37">
        <v>119.375</v>
      </c>
      <c r="O306" s="37">
        <f t="shared" si="98"/>
        <v>875.61562499999991</v>
      </c>
      <c r="P306" s="9">
        <f t="shared" si="112"/>
        <v>12.062835347994273</v>
      </c>
      <c r="Q306" s="9">
        <f t="shared" si="104"/>
        <v>0.84374316082931944</v>
      </c>
      <c r="R306" s="26">
        <v>48</v>
      </c>
      <c r="S306" s="26">
        <f t="shared" si="95"/>
        <v>352.07999999999993</v>
      </c>
      <c r="T306" s="20">
        <f t="shared" si="103"/>
        <v>17.937184853397735</v>
      </c>
      <c r="U306" s="20">
        <f t="shared" si="105"/>
        <v>1.2546285021706807</v>
      </c>
      <c r="V306" s="37">
        <f t="shared" si="107"/>
        <v>71.375</v>
      </c>
      <c r="W306" s="37">
        <f t="shared" si="108"/>
        <v>523.53562499999998</v>
      </c>
      <c r="X306" s="130">
        <f t="shared" si="113"/>
        <v>703.96696618336568</v>
      </c>
      <c r="Y306" s="130">
        <f t="shared" si="101"/>
        <v>49.239444627397695</v>
      </c>
      <c r="Z306" s="132">
        <v>2801.2</v>
      </c>
      <c r="AA306" s="131">
        <f t="shared" si="110"/>
        <v>20546.801999999996</v>
      </c>
      <c r="AC306" s="86">
        <f t="shared" si="111"/>
        <v>209.83716630000001</v>
      </c>
      <c r="AE306" s="86">
        <f t="shared" si="102"/>
        <v>20546.801999999996</v>
      </c>
      <c r="AF306" s="86">
        <f t="shared" si="109"/>
        <v>18571.672218403128</v>
      </c>
      <c r="AG306" s="86">
        <f t="shared" si="99"/>
        <v>523.53562499999998</v>
      </c>
      <c r="AH306" s="86">
        <f t="shared" si="92"/>
        <v>723.42455357142842</v>
      </c>
    </row>
    <row r="307" spans="1:34">
      <c r="A307">
        <v>1675</v>
      </c>
      <c r="B307" s="21">
        <f t="shared" si="96"/>
        <v>5.0999965657656707</v>
      </c>
      <c r="C307" s="21">
        <f t="shared" si="94"/>
        <v>5.0999965657656707</v>
      </c>
      <c r="D307" s="21">
        <f t="shared" si="100"/>
        <v>0.1273407382213651</v>
      </c>
      <c r="E307" s="1"/>
      <c r="F307">
        <v>7.3349999999999991</v>
      </c>
      <c r="G307">
        <f t="shared" si="97"/>
        <v>0.13633265167007499</v>
      </c>
      <c r="I307" s="1"/>
      <c r="J307" s="15">
        <v>12</v>
      </c>
      <c r="K307" s="20">
        <v>30.000020201392008</v>
      </c>
      <c r="L307" s="37">
        <v>2797.828884</v>
      </c>
      <c r="M307" s="20">
        <v>2.098371663</v>
      </c>
      <c r="N307" s="37">
        <v>153</v>
      </c>
      <c r="O307" s="37">
        <f t="shared" si="98"/>
        <v>1122.2549999999999</v>
      </c>
      <c r="P307" s="9">
        <f t="shared" si="112"/>
        <v>9.4117710435739639</v>
      </c>
      <c r="Q307" s="9">
        <f t="shared" si="104"/>
        <v>0.65831267858823539</v>
      </c>
      <c r="R307" s="26">
        <v>48</v>
      </c>
      <c r="S307" s="26">
        <f t="shared" si="95"/>
        <v>352.07999999999993</v>
      </c>
      <c r="T307" s="20">
        <f t="shared" si="103"/>
        <v>20.588249157818044</v>
      </c>
      <c r="U307" s="20">
        <f t="shared" si="105"/>
        <v>1.4400589844117646</v>
      </c>
      <c r="V307" s="37">
        <f t="shared" si="107"/>
        <v>105</v>
      </c>
      <c r="W307" s="37">
        <f t="shared" si="108"/>
        <v>770.17499999999995</v>
      </c>
      <c r="X307" s="130">
        <f t="shared" si="113"/>
        <v>215.68641974857002</v>
      </c>
      <c r="Y307" s="130">
        <f t="shared" si="101"/>
        <v>15.086332217647062</v>
      </c>
      <c r="Z307" s="132">
        <v>1100</v>
      </c>
      <c r="AA307" s="131">
        <f t="shared" si="110"/>
        <v>8068.4999999999991</v>
      </c>
      <c r="AC307" s="86">
        <f t="shared" si="111"/>
        <v>209.83716630000001</v>
      </c>
      <c r="AE307" s="86">
        <f t="shared" si="102"/>
        <v>8068.4999999999991</v>
      </c>
      <c r="AF307" s="86">
        <f t="shared" si="109"/>
        <v>18166.84401375</v>
      </c>
      <c r="AG307" s="86">
        <f t="shared" si="99"/>
        <v>770.17499999999995</v>
      </c>
      <c r="AH307" s="86">
        <f t="shared" si="92"/>
        <v>717.54401785714276</v>
      </c>
    </row>
    <row r="308" spans="1:34">
      <c r="A308">
        <v>1676</v>
      </c>
      <c r="B308" s="21">
        <f t="shared" si="96"/>
        <v>5.5333296073013161</v>
      </c>
      <c r="C308" s="21">
        <f t="shared" si="94"/>
        <v>5.5333296073013161</v>
      </c>
      <c r="D308" s="21">
        <f t="shared" si="100"/>
        <v>0.13816053950814777</v>
      </c>
      <c r="E308" s="1"/>
      <c r="F308">
        <v>6.660000000000001</v>
      </c>
      <c r="G308">
        <f t="shared" si="97"/>
        <v>0.15015015015015012</v>
      </c>
      <c r="I308" s="1"/>
      <c r="J308" s="15">
        <v>12</v>
      </c>
      <c r="K308" s="20">
        <v>30.000020201392008</v>
      </c>
      <c r="L308" s="37">
        <v>2797.828884</v>
      </c>
      <c r="M308" s="20">
        <v>2.098371663</v>
      </c>
      <c r="N308" s="37">
        <v>166</v>
      </c>
      <c r="O308" s="37">
        <f t="shared" si="98"/>
        <v>1105.5600000000002</v>
      </c>
      <c r="P308" s="9">
        <f t="shared" si="112"/>
        <v>6.5060284774103154</v>
      </c>
      <c r="Q308" s="9">
        <f t="shared" si="104"/>
        <v>0.45506855342168678</v>
      </c>
      <c r="R308" s="26">
        <v>36</v>
      </c>
      <c r="S308" s="26">
        <f t="shared" si="95"/>
        <v>239.76000000000005</v>
      </c>
      <c r="T308" s="20">
        <f t="shared" si="103"/>
        <v>23.493991723981694</v>
      </c>
      <c r="U308" s="20">
        <f t="shared" si="105"/>
        <v>1.6433031095783133</v>
      </c>
      <c r="V308" s="37">
        <f t="shared" si="107"/>
        <v>130</v>
      </c>
      <c r="W308" s="37">
        <f t="shared" si="108"/>
        <v>865.80000000000018</v>
      </c>
      <c r="X308" s="130">
        <f t="shared" si="113"/>
        <v>506.02443713191343</v>
      </c>
      <c r="Y308" s="130">
        <f t="shared" si="101"/>
        <v>35.394220821686751</v>
      </c>
      <c r="Z308" s="132">
        <v>2800</v>
      </c>
      <c r="AA308" s="131">
        <f t="shared" si="110"/>
        <v>18648.000000000004</v>
      </c>
      <c r="AC308" s="86">
        <f t="shared" si="111"/>
        <v>209.83716630000001</v>
      </c>
      <c r="AE308" s="86">
        <f t="shared" si="102"/>
        <v>18648.000000000004</v>
      </c>
      <c r="AF308" s="86">
        <f t="shared" si="109"/>
        <v>17665.65651375</v>
      </c>
      <c r="AG308" s="86">
        <f t="shared" si="99"/>
        <v>865.80000000000018</v>
      </c>
      <c r="AH308" s="86">
        <f t="shared" si="92"/>
        <v>708.25366071428562</v>
      </c>
    </row>
    <row r="309" spans="1:34">
      <c r="A309">
        <v>1677</v>
      </c>
      <c r="B309" s="21">
        <f t="shared" si="96"/>
        <v>6.1999958250484628</v>
      </c>
      <c r="C309" s="21">
        <f t="shared" si="94"/>
        <v>6.1999958250484628</v>
      </c>
      <c r="D309" s="21">
        <f t="shared" si="100"/>
        <v>0.15480638764165955</v>
      </c>
      <c r="E309" s="1"/>
      <c r="F309">
        <v>6.660000000000001</v>
      </c>
      <c r="G309">
        <f t="shared" si="97"/>
        <v>0.15015015015015012</v>
      </c>
      <c r="I309" s="1"/>
      <c r="J309" s="15">
        <v>12</v>
      </c>
      <c r="K309" s="20">
        <v>30.000020201392008</v>
      </c>
      <c r="L309" s="37">
        <v>2797.828884</v>
      </c>
      <c r="M309" s="20">
        <v>2.098371663</v>
      </c>
      <c r="N309" s="37">
        <v>186</v>
      </c>
      <c r="O309" s="37">
        <f t="shared" si="98"/>
        <v>1238.7600000000002</v>
      </c>
      <c r="P309" s="9">
        <f t="shared" si="112"/>
        <v>7.4193598347528624</v>
      </c>
      <c r="Q309" s="9">
        <f t="shared" si="104"/>
        <v>0.51895213170967747</v>
      </c>
      <c r="R309" s="26">
        <v>46</v>
      </c>
      <c r="S309" s="26">
        <f t="shared" si="95"/>
        <v>306.36000000000007</v>
      </c>
      <c r="T309" s="20">
        <f t="shared" si="103"/>
        <v>22.580660366639144</v>
      </c>
      <c r="U309" s="20">
        <f t="shared" si="105"/>
        <v>1.5794195312903225</v>
      </c>
      <c r="V309" s="37">
        <f t="shared" si="107"/>
        <v>140</v>
      </c>
      <c r="W309" s="37">
        <f t="shared" si="108"/>
        <v>932.40000000000009</v>
      </c>
      <c r="X309" s="130" t="str">
        <f t="shared" si="113"/>
        <v/>
      </c>
      <c r="Y309" s="130" t="str">
        <f t="shared" si="101"/>
        <v/>
      </c>
      <c r="Z309" s="132"/>
      <c r="AA309" s="131" t="str">
        <f t="shared" si="110"/>
        <v/>
      </c>
      <c r="AC309" s="86">
        <f t="shared" si="111"/>
        <v>209.83716630000001</v>
      </c>
      <c r="AE309" s="86" t="str">
        <f t="shared" si="102"/>
        <v/>
      </c>
      <c r="AF309" s="86">
        <f t="shared" si="109"/>
        <v>17159.519013749999</v>
      </c>
      <c r="AG309" s="86">
        <f t="shared" si="99"/>
        <v>932.40000000000009</v>
      </c>
      <c r="AH309" s="86">
        <f t="shared" si="92"/>
        <v>691.17026785714279</v>
      </c>
    </row>
    <row r="310" spans="1:34">
      <c r="A310">
        <v>1678</v>
      </c>
      <c r="B310" s="21">
        <f t="shared" si="96"/>
        <v>6.3899956971064009</v>
      </c>
      <c r="C310" s="21">
        <f t="shared" si="94"/>
        <v>6.3899956971064009</v>
      </c>
      <c r="D310" s="21">
        <f t="shared" si="100"/>
        <v>0.15955045435971044</v>
      </c>
      <c r="E310" s="1"/>
      <c r="F310">
        <v>6.660000000000001</v>
      </c>
      <c r="G310">
        <f t="shared" si="97"/>
        <v>0.15015015015015012</v>
      </c>
      <c r="I310" s="1"/>
      <c r="J310" s="15">
        <v>10</v>
      </c>
      <c r="K310" s="20">
        <v>25.000016834493337</v>
      </c>
      <c r="L310" s="37">
        <v>2331.5240699999999</v>
      </c>
      <c r="M310" s="20">
        <v>1.7486430525000001</v>
      </c>
      <c r="N310" s="37">
        <v>159.75</v>
      </c>
      <c r="O310" s="37">
        <f t="shared" si="98"/>
        <v>1063.9350000000002</v>
      </c>
      <c r="P310" s="9">
        <f t="shared" si="112"/>
        <v>6.2597851228778305</v>
      </c>
      <c r="Q310" s="9">
        <f t="shared" si="104"/>
        <v>0.43784489577464786</v>
      </c>
      <c r="R310" s="26">
        <v>40</v>
      </c>
      <c r="S310" s="26">
        <f t="shared" si="95"/>
        <v>266.40000000000003</v>
      </c>
      <c r="T310" s="20">
        <f t="shared" si="103"/>
        <v>18.740231711615507</v>
      </c>
      <c r="U310" s="20">
        <f t="shared" si="105"/>
        <v>1.3107981567253519</v>
      </c>
      <c r="V310" s="37">
        <f t="shared" si="107"/>
        <v>119.75</v>
      </c>
      <c r="W310" s="37">
        <f t="shared" si="108"/>
        <v>797.53500000000008</v>
      </c>
      <c r="X310" s="130" t="str">
        <f t="shared" si="113"/>
        <v/>
      </c>
      <c r="Y310" s="130" t="str">
        <f t="shared" si="101"/>
        <v/>
      </c>
      <c r="Z310" s="132"/>
      <c r="AA310" s="131" t="str">
        <f t="shared" si="110"/>
        <v/>
      </c>
      <c r="AC310" s="86">
        <f t="shared" si="111"/>
        <v>174.86430525</v>
      </c>
      <c r="AE310" s="86" t="str">
        <f t="shared" si="102"/>
        <v/>
      </c>
      <c r="AF310" s="86">
        <f t="shared" si="109"/>
        <v>16292.03151375</v>
      </c>
      <c r="AG310" s="86">
        <f t="shared" si="99"/>
        <v>797.53500000000008</v>
      </c>
      <c r="AH310" s="86">
        <f t="shared" si="92"/>
        <v>690.60857142857139</v>
      </c>
    </row>
    <row r="311" spans="1:34">
      <c r="A311">
        <v>1679</v>
      </c>
      <c r="B311" s="21">
        <f t="shared" si="96"/>
        <v>6.0749959092208732</v>
      </c>
      <c r="C311" s="21">
        <f t="shared" si="94"/>
        <v>6.0749959092208732</v>
      </c>
      <c r="D311" s="21">
        <f t="shared" si="100"/>
        <v>0.1516852911166261</v>
      </c>
      <c r="E311" s="1"/>
      <c r="F311">
        <v>6.660000000000001</v>
      </c>
      <c r="G311">
        <f t="shared" si="97"/>
        <v>0.15015015015015012</v>
      </c>
      <c r="I311" s="1"/>
      <c r="J311" s="15">
        <v>6</v>
      </c>
      <c r="K311" s="20">
        <v>15.000010100696004</v>
      </c>
      <c r="L311" s="37">
        <v>1398.914442</v>
      </c>
      <c r="M311" s="20">
        <v>1.0491858315</v>
      </c>
      <c r="N311" s="37">
        <v>91.125</v>
      </c>
      <c r="O311" s="37">
        <f t="shared" si="98"/>
        <v>606.89250000000004</v>
      </c>
      <c r="P311" s="9">
        <f t="shared" si="112"/>
        <v>0</v>
      </c>
      <c r="Q311" s="9">
        <f t="shared" si="104"/>
        <v>0</v>
      </c>
      <c r="R311" s="26">
        <v>0</v>
      </c>
      <c r="S311" s="26">
        <f t="shared" si="95"/>
        <v>0</v>
      </c>
      <c r="T311" s="20">
        <f t="shared" si="103"/>
        <v>15.000010100696004</v>
      </c>
      <c r="U311" s="20">
        <f t="shared" si="105"/>
        <v>1.0491858315</v>
      </c>
      <c r="V311" s="37">
        <f t="shared" si="107"/>
        <v>91.125</v>
      </c>
      <c r="W311" s="37">
        <f t="shared" si="108"/>
        <v>606.89250000000004</v>
      </c>
      <c r="X311" s="130">
        <f t="shared" si="113"/>
        <v>362.14016155315454</v>
      </c>
      <c r="Y311" s="130">
        <f t="shared" si="101"/>
        <v>25.330138044444439</v>
      </c>
      <c r="Z311" s="132">
        <v>2200</v>
      </c>
      <c r="AA311" s="131">
        <f t="shared" si="110"/>
        <v>14652.000000000002</v>
      </c>
      <c r="AC311" s="86">
        <f t="shared" si="111"/>
        <v>104.91858315</v>
      </c>
      <c r="AE311" s="86">
        <f t="shared" si="102"/>
        <v>14652.000000000002</v>
      </c>
      <c r="AF311" s="86">
        <f t="shared" si="109"/>
        <v>16117.206130588236</v>
      </c>
      <c r="AG311" s="86">
        <f t="shared" si="99"/>
        <v>606.89250000000004</v>
      </c>
      <c r="AH311" s="86">
        <f t="shared" si="92"/>
        <v>675.77196428571426</v>
      </c>
    </row>
    <row r="312" spans="1:34">
      <c r="A312">
        <v>1680</v>
      </c>
      <c r="B312" s="21">
        <f t="shared" si="96"/>
        <v>5.4699963166153385</v>
      </c>
      <c r="C312" s="21">
        <f t="shared" si="94"/>
        <v>5.4699963166153385</v>
      </c>
      <c r="D312" s="21">
        <f t="shared" si="100"/>
        <v>0.13657918393546417</v>
      </c>
      <c r="E312" s="1"/>
      <c r="F312">
        <v>6.660000000000001</v>
      </c>
      <c r="G312">
        <f t="shared" si="97"/>
        <v>0.15015015015015012</v>
      </c>
      <c r="I312" s="1"/>
      <c r="J312" s="15">
        <v>10</v>
      </c>
      <c r="K312" s="20">
        <v>25.000016834493337</v>
      </c>
      <c r="L312" s="37">
        <v>2331.5240699999999</v>
      </c>
      <c r="M312" s="20">
        <v>1.7486430525000001</v>
      </c>
      <c r="N312" s="37">
        <v>136.75</v>
      </c>
      <c r="O312" s="37">
        <f t="shared" si="98"/>
        <v>910.75500000000011</v>
      </c>
      <c r="P312" s="9">
        <f t="shared" si="112"/>
        <v>14.625238367528095</v>
      </c>
      <c r="Q312" s="9">
        <f t="shared" si="104"/>
        <v>1.0229721696526506</v>
      </c>
      <c r="R312" s="26">
        <v>80</v>
      </c>
      <c r="S312" s="26">
        <f t="shared" si="95"/>
        <v>532.80000000000007</v>
      </c>
      <c r="T312" s="20">
        <f t="shared" si="103"/>
        <v>10.374778466965243</v>
      </c>
      <c r="U312" s="20">
        <f t="shared" si="105"/>
        <v>0.72567088284734904</v>
      </c>
      <c r="V312" s="37">
        <f t="shared" si="107"/>
        <v>56.75</v>
      </c>
      <c r="W312" s="37">
        <f t="shared" si="108"/>
        <v>377.95500000000004</v>
      </c>
      <c r="X312" s="130">
        <f t="shared" si="113"/>
        <v>475.32024694466304</v>
      </c>
      <c r="Y312" s="130">
        <f t="shared" si="101"/>
        <v>33.246595513711142</v>
      </c>
      <c r="Z312" s="132">
        <v>2600</v>
      </c>
      <c r="AA312" s="131">
        <f t="shared" si="110"/>
        <v>17316.000000000004</v>
      </c>
      <c r="AC312" s="86">
        <f t="shared" si="111"/>
        <v>174.86430525</v>
      </c>
      <c r="AE312" s="86">
        <f t="shared" si="102"/>
        <v>17316.000000000004</v>
      </c>
      <c r="AF312" s="86">
        <f t="shared" si="109"/>
        <v>15449.617895294117</v>
      </c>
      <c r="AG312" s="86">
        <f t="shared" si="99"/>
        <v>377.95500000000004</v>
      </c>
      <c r="AH312" s="86">
        <f t="shared" si="92"/>
        <v>603.86089285714274</v>
      </c>
    </row>
    <row r="313" spans="1:34">
      <c r="A313">
        <v>1681</v>
      </c>
      <c r="B313" s="21">
        <f t="shared" si="96"/>
        <v>4.031815466875357</v>
      </c>
      <c r="C313" s="21">
        <f t="shared" si="94"/>
        <v>4.031815466875357</v>
      </c>
      <c r="D313" s="21">
        <f t="shared" si="100"/>
        <v>0.10066954973471556</v>
      </c>
      <c r="E313" s="1"/>
      <c r="F313">
        <v>6.660000000000001</v>
      </c>
      <c r="G313">
        <f t="shared" si="97"/>
        <v>0.15015015015015012</v>
      </c>
      <c r="I313" s="1"/>
      <c r="J313" s="15">
        <v>11</v>
      </c>
      <c r="K313" s="20">
        <v>27.500018517942674</v>
      </c>
      <c r="L313" s="37">
        <v>2564.676477</v>
      </c>
      <c r="M313" s="20">
        <v>1.9235073577499999</v>
      </c>
      <c r="N313" s="37">
        <v>110.875</v>
      </c>
      <c r="O313" s="37">
        <f t="shared" si="98"/>
        <v>738.42750000000012</v>
      </c>
      <c r="P313" s="9">
        <f t="shared" si="112"/>
        <v>0</v>
      </c>
      <c r="Q313" s="9">
        <f t="shared" si="104"/>
        <v>0</v>
      </c>
      <c r="R313" s="26">
        <v>0</v>
      </c>
      <c r="S313" s="26">
        <f t="shared" si="95"/>
        <v>0</v>
      </c>
      <c r="T313" s="20">
        <f t="shared" si="103"/>
        <v>27.500018517942674</v>
      </c>
      <c r="U313" s="20">
        <f t="shared" si="105"/>
        <v>1.9235073577499999</v>
      </c>
      <c r="V313" s="37">
        <f t="shared" si="107"/>
        <v>110.875</v>
      </c>
      <c r="W313" s="37">
        <f t="shared" si="108"/>
        <v>738.42750000000012</v>
      </c>
      <c r="X313" s="130">
        <f t="shared" si="113"/>
        <v>545.65989392986592</v>
      </c>
      <c r="Y313" s="130">
        <f t="shared" si="101"/>
        <v>38.166549601352877</v>
      </c>
      <c r="Z313" s="132">
        <v>2200</v>
      </c>
      <c r="AA313" s="131">
        <f t="shared" si="110"/>
        <v>14652.000000000002</v>
      </c>
      <c r="AC313" s="86">
        <f t="shared" si="111"/>
        <v>192.350735775</v>
      </c>
      <c r="AE313" s="86">
        <f t="shared" si="102"/>
        <v>14652.000000000002</v>
      </c>
      <c r="AF313" s="86">
        <f t="shared" si="109"/>
        <v>15449.617895294117</v>
      </c>
      <c r="AG313" s="86">
        <f t="shared" si="99"/>
        <v>738.42750000000012</v>
      </c>
      <c r="AH313" s="86">
        <f t="shared" si="92"/>
        <v>577.09848214285716</v>
      </c>
    </row>
    <row r="314" spans="1:34">
      <c r="A314">
        <v>1682</v>
      </c>
      <c r="B314" s="21">
        <f t="shared" si="96"/>
        <v>4.2812471170949564</v>
      </c>
      <c r="C314" s="21">
        <f t="shared" si="94"/>
        <v>4.2812471170949564</v>
      </c>
      <c r="D314" s="21">
        <f t="shared" si="100"/>
        <v>0.10689755598239595</v>
      </c>
      <c r="E314" s="1"/>
      <c r="F314">
        <v>6.660000000000001</v>
      </c>
      <c r="G314">
        <f t="shared" si="97"/>
        <v>0.15015015015015012</v>
      </c>
      <c r="I314" s="1"/>
      <c r="J314" s="15">
        <v>8</v>
      </c>
      <c r="K314" s="20">
        <v>20.000013467594673</v>
      </c>
      <c r="L314" s="37">
        <v>1865.2192560000001</v>
      </c>
      <c r="M314" s="20">
        <v>1.3989144419999999</v>
      </c>
      <c r="N314" s="37">
        <v>85.625</v>
      </c>
      <c r="O314" s="37">
        <f t="shared" si="98"/>
        <v>570.26250000000005</v>
      </c>
      <c r="P314" s="9">
        <f t="shared" si="112"/>
        <v>9.3430719848617461</v>
      </c>
      <c r="Q314" s="9">
        <f t="shared" si="104"/>
        <v>0.65350747655474462</v>
      </c>
      <c r="R314" s="26">
        <v>40</v>
      </c>
      <c r="S314" s="26">
        <f t="shared" si="95"/>
        <v>266.40000000000003</v>
      </c>
      <c r="T314" s="20">
        <f t="shared" si="103"/>
        <v>10.656941482732927</v>
      </c>
      <c r="U314" s="20">
        <f t="shared" si="105"/>
        <v>0.74540696544525553</v>
      </c>
      <c r="V314" s="37">
        <f t="shared" si="107"/>
        <v>45.625</v>
      </c>
      <c r="W314" s="37">
        <f t="shared" si="108"/>
        <v>303.86250000000007</v>
      </c>
      <c r="X314" s="130">
        <f t="shared" si="113"/>
        <v>622.87154351638287</v>
      </c>
      <c r="Y314" s="130">
        <f t="shared" si="101"/>
        <v>43.567170549545274</v>
      </c>
      <c r="Z314" s="132">
        <v>2666.6669999999999</v>
      </c>
      <c r="AA314" s="131">
        <f t="shared" si="110"/>
        <v>17760.002220000002</v>
      </c>
      <c r="AC314" s="86">
        <f t="shared" si="111"/>
        <v>139.8914442</v>
      </c>
      <c r="AE314" s="86">
        <f t="shared" si="102"/>
        <v>17760.002220000002</v>
      </c>
      <c r="AF314" s="86">
        <f t="shared" si="109"/>
        <v>14350.559071764706</v>
      </c>
      <c r="AG314" s="86">
        <f t="shared" si="99"/>
        <v>303.86250000000007</v>
      </c>
      <c r="AH314" s="86">
        <f t="shared" si="92"/>
        <v>605.24223214285723</v>
      </c>
    </row>
    <row r="315" spans="1:34">
      <c r="A315">
        <v>1683</v>
      </c>
      <c r="B315" s="21">
        <f t="shared" si="96"/>
        <v>5.387496372169128</v>
      </c>
      <c r="C315" s="21">
        <f t="shared" si="94"/>
        <v>5.387496372169128</v>
      </c>
      <c r="D315" s="21">
        <f t="shared" si="100"/>
        <v>0.13451926022894206</v>
      </c>
      <c r="E315" s="1"/>
      <c r="F315">
        <v>6.660000000000001</v>
      </c>
      <c r="G315">
        <f t="shared" si="97"/>
        <v>0.15015015015015012</v>
      </c>
      <c r="I315" s="1"/>
      <c r="J315" s="15">
        <v>8</v>
      </c>
      <c r="K315" s="20">
        <v>20.000013467594673</v>
      </c>
      <c r="L315" s="37">
        <v>1865.2192560000001</v>
      </c>
      <c r="M315" s="20">
        <v>1.3989144419999999</v>
      </c>
      <c r="N315" s="37">
        <v>107.75</v>
      </c>
      <c r="O315" s="37">
        <f t="shared" si="98"/>
        <v>717.61500000000012</v>
      </c>
      <c r="P315" s="9">
        <f t="shared" si="112"/>
        <v>7.4245989670885093</v>
      </c>
      <c r="Q315" s="9">
        <f t="shared" si="104"/>
        <v>0.51931858635730865</v>
      </c>
      <c r="R315" s="26">
        <v>40</v>
      </c>
      <c r="S315" s="26">
        <f t="shared" si="95"/>
        <v>266.40000000000003</v>
      </c>
      <c r="T315" s="20">
        <f t="shared" si="103"/>
        <v>12.575414500506163</v>
      </c>
      <c r="U315" s="20">
        <f t="shared" si="105"/>
        <v>0.8795958556426916</v>
      </c>
      <c r="V315" s="37">
        <f t="shared" si="107"/>
        <v>67.75</v>
      </c>
      <c r="W315" s="37">
        <f t="shared" si="108"/>
        <v>451.21500000000009</v>
      </c>
      <c r="X315" s="130" t="str">
        <f t="shared" si="113"/>
        <v/>
      </c>
      <c r="Y315" s="130" t="str">
        <f t="shared" si="101"/>
        <v/>
      </c>
      <c r="Z315" s="132"/>
      <c r="AA315" s="131" t="str">
        <f t="shared" si="110"/>
        <v/>
      </c>
      <c r="AC315" s="86">
        <f t="shared" si="111"/>
        <v>139.8914442</v>
      </c>
      <c r="AE315" s="86" t="str">
        <f t="shared" si="102"/>
        <v/>
      </c>
      <c r="AF315" s="86">
        <f t="shared" si="109"/>
        <v>13612.559071764706</v>
      </c>
      <c r="AG315" s="86">
        <f t="shared" si="99"/>
        <v>451.21500000000009</v>
      </c>
      <c r="AH315" s="86">
        <f t="shared" si="92"/>
        <v>634.90928571428572</v>
      </c>
    </row>
    <row r="316" spans="1:34">
      <c r="A316">
        <v>1684</v>
      </c>
      <c r="B316" s="21">
        <f t="shared" si="96"/>
        <v>5.9166626825059261</v>
      </c>
      <c r="C316" s="21">
        <f t="shared" si="94"/>
        <v>5.9166626825059261</v>
      </c>
      <c r="D316" s="21">
        <f t="shared" si="100"/>
        <v>0.14773190218491705</v>
      </c>
      <c r="E316" s="1"/>
      <c r="F316">
        <v>6.660000000000001</v>
      </c>
      <c r="G316">
        <f t="shared" si="97"/>
        <v>0.15015015015015012</v>
      </c>
      <c r="I316" s="1"/>
      <c r="J316" s="15">
        <v>9</v>
      </c>
      <c r="K316" s="20">
        <v>22.500015151044003</v>
      </c>
      <c r="L316" s="37">
        <v>2098.3716629999999</v>
      </c>
      <c r="M316" s="20">
        <v>1.57377874725</v>
      </c>
      <c r="N316" s="37">
        <v>133.125</v>
      </c>
      <c r="O316" s="37">
        <f t="shared" si="98"/>
        <v>886.61250000000018</v>
      </c>
      <c r="P316" s="9">
        <f t="shared" si="112"/>
        <v>7.6056389242965645</v>
      </c>
      <c r="Q316" s="9">
        <f t="shared" si="104"/>
        <v>0.53198154836619715</v>
      </c>
      <c r="R316" s="26">
        <v>45</v>
      </c>
      <c r="S316" s="26">
        <f t="shared" si="95"/>
        <v>299.70000000000005</v>
      </c>
      <c r="T316" s="20">
        <f t="shared" si="103"/>
        <v>14.89437622674744</v>
      </c>
      <c r="U316" s="20">
        <f t="shared" si="105"/>
        <v>1.0417971988838028</v>
      </c>
      <c r="V316" s="37">
        <f t="shared" si="107"/>
        <v>88.125</v>
      </c>
      <c r="W316" s="37">
        <f t="shared" si="108"/>
        <v>586.91250000000014</v>
      </c>
      <c r="X316" s="130">
        <f t="shared" si="113"/>
        <v>270.42271730832232</v>
      </c>
      <c r="Y316" s="130">
        <f t="shared" si="101"/>
        <v>18.914899497464791</v>
      </c>
      <c r="Z316" s="132">
        <v>1600</v>
      </c>
      <c r="AA316" s="131">
        <f t="shared" si="110"/>
        <v>10656.000000000002</v>
      </c>
      <c r="AC316" s="86">
        <f t="shared" si="111"/>
        <v>157.377874725</v>
      </c>
      <c r="AE316" s="86">
        <f t="shared" si="102"/>
        <v>10656.000000000002</v>
      </c>
      <c r="AF316" s="86">
        <f t="shared" si="109"/>
        <v>13271.40651375</v>
      </c>
      <c r="AG316" s="86">
        <f t="shared" si="99"/>
        <v>586.91250000000014</v>
      </c>
      <c r="AH316" s="86">
        <f t="shared" si="92"/>
        <v>675.47491071428578</v>
      </c>
    </row>
    <row r="317" spans="1:34">
      <c r="A317">
        <v>1685</v>
      </c>
      <c r="B317" s="21">
        <f t="shared" si="96"/>
        <v>6.4949956264015762</v>
      </c>
      <c r="C317" s="21">
        <f t="shared" si="94"/>
        <v>6.4949956264015762</v>
      </c>
      <c r="D317" s="21">
        <f t="shared" si="100"/>
        <v>0.16217217544073853</v>
      </c>
      <c r="E317" s="1"/>
      <c r="F317">
        <v>6.660000000000001</v>
      </c>
      <c r="G317">
        <f t="shared" si="97"/>
        <v>0.15015015015015012</v>
      </c>
      <c r="I317" s="1"/>
      <c r="J317" s="15">
        <v>10</v>
      </c>
      <c r="K317" s="20">
        <v>25.000016834493337</v>
      </c>
      <c r="L317" s="37">
        <v>2331.5240699999999</v>
      </c>
      <c r="M317" s="20">
        <v>1.7486430525000001</v>
      </c>
      <c r="N317" s="37">
        <v>162.375</v>
      </c>
      <c r="O317" s="37">
        <f t="shared" si="98"/>
        <v>1081.4175000000002</v>
      </c>
      <c r="P317" s="9">
        <f t="shared" si="112"/>
        <v>10.007704968388403</v>
      </c>
      <c r="Q317" s="9">
        <f t="shared" si="104"/>
        <v>0.69999567921478056</v>
      </c>
      <c r="R317" s="26">
        <v>65</v>
      </c>
      <c r="S317" s="26">
        <f t="shared" si="95"/>
        <v>432.90000000000009</v>
      </c>
      <c r="T317" s="20">
        <f t="shared" si="103"/>
        <v>14.992311866104934</v>
      </c>
      <c r="U317" s="20">
        <f t="shared" si="105"/>
        <v>1.0486473732852193</v>
      </c>
      <c r="V317" s="37">
        <f t="shared" si="107"/>
        <v>97.375</v>
      </c>
      <c r="W317" s="37">
        <f t="shared" si="108"/>
        <v>648.51750000000015</v>
      </c>
      <c r="X317" s="130">
        <f t="shared" si="113"/>
        <v>277.13644527844809</v>
      </c>
      <c r="Y317" s="130">
        <f t="shared" si="101"/>
        <v>19.384495732101616</v>
      </c>
      <c r="Z317" s="132">
        <v>1800</v>
      </c>
      <c r="AA317" s="131">
        <f t="shared" si="110"/>
        <v>11988.000000000002</v>
      </c>
      <c r="AC317" s="86">
        <f t="shared" si="111"/>
        <v>174.86430525</v>
      </c>
      <c r="AE317" s="86">
        <f t="shared" si="102"/>
        <v>11988.000000000002</v>
      </c>
      <c r="AF317" s="86">
        <f t="shared" si="109"/>
        <v>12653.231388750002</v>
      </c>
      <c r="AG317" s="86">
        <f t="shared" si="99"/>
        <v>648.51750000000015</v>
      </c>
      <c r="AH317" s="86">
        <f t="shared" si="92"/>
        <v>672.90321428571428</v>
      </c>
    </row>
    <row r="318" spans="1:34">
      <c r="A318">
        <v>1686</v>
      </c>
      <c r="B318" s="21">
        <f t="shared" si="96"/>
        <v>5.9199960135946625</v>
      </c>
      <c r="C318" s="21">
        <f t="shared" si="94"/>
        <v>5.9199960135946625</v>
      </c>
      <c r="D318" s="21">
        <f t="shared" si="100"/>
        <v>0.14781513142558461</v>
      </c>
      <c r="E318" s="1"/>
      <c r="F318">
        <v>6.660000000000001</v>
      </c>
      <c r="G318">
        <f t="shared" si="97"/>
        <v>0.15015015015015012</v>
      </c>
      <c r="I318" s="1"/>
      <c r="J318" s="15">
        <v>10</v>
      </c>
      <c r="K318" s="20">
        <v>25.000016834493337</v>
      </c>
      <c r="L318" s="37">
        <v>2331.5240699999999</v>
      </c>
      <c r="M318" s="20">
        <v>1.7486430525000001</v>
      </c>
      <c r="N318" s="37">
        <v>148</v>
      </c>
      <c r="O318" s="37">
        <f t="shared" si="98"/>
        <v>985.68000000000018</v>
      </c>
      <c r="P318" s="9">
        <f t="shared" si="112"/>
        <v>10.135141959929731</v>
      </c>
      <c r="Q318" s="9">
        <f t="shared" si="104"/>
        <v>0.70890934560810803</v>
      </c>
      <c r="R318" s="26">
        <v>60</v>
      </c>
      <c r="S318" s="26">
        <f t="shared" si="95"/>
        <v>399.60000000000008</v>
      </c>
      <c r="T318" s="20">
        <f t="shared" si="103"/>
        <v>14.864874874563606</v>
      </c>
      <c r="U318" s="20">
        <f t="shared" si="105"/>
        <v>1.0397337068918919</v>
      </c>
      <c r="V318" s="37">
        <f t="shared" si="107"/>
        <v>88</v>
      </c>
      <c r="W318" s="37">
        <f t="shared" si="108"/>
        <v>586.08000000000004</v>
      </c>
      <c r="X318" s="130">
        <f t="shared" si="113"/>
        <v>354.72996859754056</v>
      </c>
      <c r="Y318" s="130">
        <f t="shared" si="101"/>
        <v>24.811827096283782</v>
      </c>
      <c r="Z318" s="132">
        <v>2100</v>
      </c>
      <c r="AA318" s="131">
        <f t="shared" si="110"/>
        <v>13986.000000000002</v>
      </c>
      <c r="AC318" s="86">
        <f t="shared" si="111"/>
        <v>174.86430525</v>
      </c>
      <c r="AE318" s="86">
        <f t="shared" si="102"/>
        <v>13986.000000000002</v>
      </c>
      <c r="AF318" s="86">
        <f t="shared" si="109"/>
        <v>12864.900138750003</v>
      </c>
      <c r="AG318" s="86">
        <f t="shared" si="99"/>
        <v>586.08000000000004</v>
      </c>
      <c r="AH318" s="86">
        <f t="shared" ref="AH318:AH381" si="114">AVERAGE(W308:W328)</f>
        <v>669.64714285714297</v>
      </c>
    </row>
    <row r="319" spans="1:34">
      <c r="A319">
        <v>1687</v>
      </c>
      <c r="B319" s="21">
        <f t="shared" si="96"/>
        <v>5.0363602449807159</v>
      </c>
      <c r="C319" s="21">
        <f t="shared" si="94"/>
        <v>5.0363602449807159</v>
      </c>
      <c r="D319" s="21">
        <f t="shared" si="100"/>
        <v>0.12575181635407534</v>
      </c>
      <c r="E319" s="1"/>
      <c r="F319">
        <v>6.660000000000001</v>
      </c>
      <c r="G319">
        <f t="shared" si="97"/>
        <v>0.15015015015015012</v>
      </c>
      <c r="I319" s="1"/>
      <c r="J319" s="15">
        <v>11</v>
      </c>
      <c r="K319" s="20">
        <v>27.500018517942674</v>
      </c>
      <c r="L319" s="37">
        <v>2564.676477</v>
      </c>
      <c r="M319" s="20">
        <v>1.9235073577499999</v>
      </c>
      <c r="N319" s="37">
        <v>138.5</v>
      </c>
      <c r="O319" s="37">
        <f t="shared" si="98"/>
        <v>922.4100000000002</v>
      </c>
      <c r="P319" s="9">
        <f t="shared" si="112"/>
        <v>15.288818959433835</v>
      </c>
      <c r="Q319" s="9">
        <f t="shared" si="104"/>
        <v>1.0693867620703972</v>
      </c>
      <c r="R319" s="26">
        <v>77</v>
      </c>
      <c r="S319" s="26">
        <f t="shared" si="95"/>
        <v>512.82000000000005</v>
      </c>
      <c r="T319" s="20">
        <f t="shared" si="103"/>
        <v>12.21119955850884</v>
      </c>
      <c r="U319" s="20">
        <f t="shared" si="105"/>
        <v>0.85412059567960286</v>
      </c>
      <c r="V319" s="37">
        <f t="shared" si="107"/>
        <v>61.5</v>
      </c>
      <c r="W319" s="37">
        <f t="shared" si="108"/>
        <v>409.59000000000009</v>
      </c>
      <c r="X319" s="130">
        <f t="shared" si="113"/>
        <v>397.11218076451519</v>
      </c>
      <c r="Y319" s="130">
        <f t="shared" si="101"/>
        <v>27.77627953429603</v>
      </c>
      <c r="Z319" s="132">
        <v>2000</v>
      </c>
      <c r="AA319" s="131">
        <f t="shared" si="110"/>
        <v>13320.000000000002</v>
      </c>
      <c r="AC319" s="86">
        <f t="shared" si="111"/>
        <v>192.350735775</v>
      </c>
      <c r="AE319" s="86">
        <f t="shared" si="102"/>
        <v>13320.000000000002</v>
      </c>
      <c r="AF319" s="86">
        <f t="shared" si="109"/>
        <v>12448.650138750001</v>
      </c>
      <c r="AG319" s="86">
        <f t="shared" si="99"/>
        <v>409.59000000000009</v>
      </c>
      <c r="AH319" s="86">
        <f t="shared" si="114"/>
        <v>668.41821428571438</v>
      </c>
    </row>
    <row r="320" spans="1:34">
      <c r="A320">
        <v>1688</v>
      </c>
      <c r="B320" s="21">
        <f t="shared" si="96"/>
        <v>4.3249970876346131</v>
      </c>
      <c r="C320" s="21">
        <f t="shared" si="94"/>
        <v>4.3249970876346131</v>
      </c>
      <c r="D320" s="21">
        <f t="shared" si="100"/>
        <v>0.10798993976615767</v>
      </c>
      <c r="E320" s="1"/>
      <c r="F320">
        <v>6.660000000000001</v>
      </c>
      <c r="G320">
        <f t="shared" si="97"/>
        <v>0.15015015015015012</v>
      </c>
      <c r="I320" s="1"/>
      <c r="J320" s="15">
        <v>14</v>
      </c>
      <c r="K320" s="20">
        <v>35.000023568290679</v>
      </c>
      <c r="L320" s="37">
        <v>3264.1336980000001</v>
      </c>
      <c r="M320" s="20">
        <v>2.4481002734999997</v>
      </c>
      <c r="N320" s="37">
        <v>151.375</v>
      </c>
      <c r="O320" s="37">
        <f t="shared" si="98"/>
        <v>1008.1575000000001</v>
      </c>
      <c r="P320" s="9">
        <f t="shared" si="112"/>
        <v>19.653192424804015</v>
      </c>
      <c r="Q320" s="9">
        <f t="shared" si="104"/>
        <v>1.3746558100578037</v>
      </c>
      <c r="R320" s="26">
        <v>85</v>
      </c>
      <c r="S320" s="26">
        <f t="shared" si="95"/>
        <v>566.10000000000014</v>
      </c>
      <c r="T320" s="20">
        <f t="shared" si="103"/>
        <v>15.346831143486664</v>
      </c>
      <c r="U320" s="20">
        <f t="shared" si="105"/>
        <v>1.0734444634421969</v>
      </c>
      <c r="V320" s="37">
        <f t="shared" si="107"/>
        <v>66.375</v>
      </c>
      <c r="W320" s="37">
        <f t="shared" si="108"/>
        <v>442.05750000000006</v>
      </c>
      <c r="X320" s="130">
        <f t="shared" si="113"/>
        <v>282.0811148030694</v>
      </c>
      <c r="Y320" s="130">
        <f t="shared" si="101"/>
        <v>19.730353979653184</v>
      </c>
      <c r="Z320" s="132">
        <v>1220</v>
      </c>
      <c r="AA320" s="131">
        <f t="shared" si="110"/>
        <v>8125.2000000000016</v>
      </c>
      <c r="AC320" s="86">
        <f t="shared" si="111"/>
        <v>244.81002734999998</v>
      </c>
      <c r="AE320" s="86">
        <f t="shared" si="102"/>
        <v>8125.2000000000016</v>
      </c>
      <c r="AF320" s="86">
        <f t="shared" si="109"/>
        <v>12499.906012941177</v>
      </c>
      <c r="AG320" s="86">
        <f t="shared" si="99"/>
        <v>442.05750000000006</v>
      </c>
      <c r="AH320" s="86">
        <f t="shared" si="114"/>
        <v>673.21500000000003</v>
      </c>
    </row>
    <row r="321" spans="1:34">
      <c r="A321">
        <v>1689</v>
      </c>
      <c r="B321" s="21">
        <f t="shared" si="96"/>
        <v>3.2461516602611065</v>
      </c>
      <c r="C321" s="21">
        <f t="shared" si="94"/>
        <v>3.2461516602611065</v>
      </c>
      <c r="D321" s="21">
        <f t="shared" si="100"/>
        <v>8.1052475911638153E-2</v>
      </c>
      <c r="E321" s="1"/>
      <c r="F321">
        <v>6.660000000000001</v>
      </c>
      <c r="G321">
        <f t="shared" si="97"/>
        <v>0.15015015015015012</v>
      </c>
      <c r="I321" s="1"/>
      <c r="J321" s="15">
        <v>13</v>
      </c>
      <c r="K321" s="20">
        <v>32.500021884841338</v>
      </c>
      <c r="L321" s="37">
        <v>3030.9812910000001</v>
      </c>
      <c r="M321" s="20">
        <v>2.2732359682499998</v>
      </c>
      <c r="N321" s="37">
        <v>105.5</v>
      </c>
      <c r="O321" s="37">
        <f t="shared" si="98"/>
        <v>702.63000000000011</v>
      </c>
      <c r="P321" s="9">
        <f t="shared" si="112"/>
        <v>20.023710166015988</v>
      </c>
      <c r="Q321" s="9">
        <f t="shared" si="104"/>
        <v>1.4005719235663503</v>
      </c>
      <c r="R321" s="26">
        <v>65</v>
      </c>
      <c r="S321" s="26">
        <f t="shared" si="95"/>
        <v>432.90000000000009</v>
      </c>
      <c r="T321" s="20">
        <f t="shared" si="103"/>
        <v>12.47631171882535</v>
      </c>
      <c r="U321" s="20">
        <f t="shared" si="105"/>
        <v>0.87266404468364944</v>
      </c>
      <c r="V321" s="37">
        <f t="shared" si="107"/>
        <v>40.5</v>
      </c>
      <c r="W321" s="37">
        <f t="shared" si="108"/>
        <v>269.73</v>
      </c>
      <c r="X321" s="130">
        <f t="shared" si="113"/>
        <v>616.11415895433811</v>
      </c>
      <c r="Y321" s="130">
        <f t="shared" si="101"/>
        <v>43.094520725118478</v>
      </c>
      <c r="Z321" s="132">
        <v>2000</v>
      </c>
      <c r="AA321" s="131">
        <f t="shared" si="110"/>
        <v>13320.000000000002</v>
      </c>
      <c r="AC321" s="86">
        <f t="shared" si="111"/>
        <v>227.32359682499998</v>
      </c>
      <c r="AE321" s="86">
        <f t="shared" si="102"/>
        <v>13320.000000000002</v>
      </c>
      <c r="AF321" s="86">
        <f t="shared" si="109"/>
        <v>12575.066790000003</v>
      </c>
      <c r="AG321" s="86">
        <f t="shared" si="99"/>
        <v>269.73</v>
      </c>
      <c r="AH321" s="86">
        <f t="shared" si="114"/>
        <v>698.98285714285726</v>
      </c>
    </row>
    <row r="322" spans="1:34">
      <c r="A322">
        <v>1690</v>
      </c>
      <c r="B322" s="21">
        <f t="shared" si="96"/>
        <v>4.258330465859899</v>
      </c>
      <c r="C322" s="21">
        <f t="shared" si="94"/>
        <v>4.258330465859899</v>
      </c>
      <c r="D322" s="21">
        <f t="shared" si="100"/>
        <v>0.10632535495280653</v>
      </c>
      <c r="E322" s="1"/>
      <c r="F322">
        <v>6.660000000000001</v>
      </c>
      <c r="G322">
        <f t="shared" si="97"/>
        <v>0.15015015015015012</v>
      </c>
      <c r="I322" s="1"/>
      <c r="J322" s="15">
        <v>12</v>
      </c>
      <c r="K322" s="20">
        <v>30.000020201392008</v>
      </c>
      <c r="L322" s="37">
        <v>2797.828884</v>
      </c>
      <c r="M322" s="20">
        <v>2.098371663</v>
      </c>
      <c r="N322" s="37">
        <v>127.75</v>
      </c>
      <c r="O322" s="37">
        <f t="shared" si="98"/>
        <v>850.81500000000017</v>
      </c>
      <c r="P322" s="9">
        <f t="shared" si="112"/>
        <v>16.908034868886297</v>
      </c>
      <c r="Q322" s="9">
        <f t="shared" si="104"/>
        <v>1.1826439118277885</v>
      </c>
      <c r="R322" s="26">
        <v>72</v>
      </c>
      <c r="S322" s="26">
        <f t="shared" si="95"/>
        <v>479.5200000000001</v>
      </c>
      <c r="T322" s="20">
        <f t="shared" si="103"/>
        <v>13.091985332505711</v>
      </c>
      <c r="U322" s="20">
        <f t="shared" si="105"/>
        <v>0.91572775117221139</v>
      </c>
      <c r="V322" s="37">
        <f t="shared" si="107"/>
        <v>55.75</v>
      </c>
      <c r="W322" s="37">
        <f t="shared" si="108"/>
        <v>371.29500000000007</v>
      </c>
      <c r="X322" s="130">
        <f t="shared" si="113"/>
        <v>375.73410819747323</v>
      </c>
      <c r="Y322" s="130">
        <f t="shared" si="101"/>
        <v>26.280975818395298</v>
      </c>
      <c r="Z322" s="132">
        <v>1600</v>
      </c>
      <c r="AA322" s="131">
        <f t="shared" si="110"/>
        <v>10656.000000000002</v>
      </c>
      <c r="AC322" s="86">
        <f t="shared" si="111"/>
        <v>209.83716630000001</v>
      </c>
      <c r="AE322" s="86">
        <f t="shared" si="102"/>
        <v>10656.000000000002</v>
      </c>
      <c r="AF322" s="86">
        <f t="shared" si="109"/>
        <v>12452.894248235296</v>
      </c>
      <c r="AG322" s="86">
        <f t="shared" si="99"/>
        <v>371.29500000000007</v>
      </c>
      <c r="AH322" s="86">
        <f t="shared" si="114"/>
        <v>742.82785714285717</v>
      </c>
    </row>
    <row r="323" spans="1:34">
      <c r="A323">
        <v>1691</v>
      </c>
      <c r="B323" s="21">
        <f t="shared" si="96"/>
        <v>6.6615339757964884</v>
      </c>
      <c r="C323" s="21">
        <f t="shared" si="94"/>
        <v>6.6615339757964884</v>
      </c>
      <c r="D323" s="21">
        <f t="shared" si="100"/>
        <v>0.16633043634947545</v>
      </c>
      <c r="E323" s="1"/>
      <c r="F323">
        <v>6.660000000000001</v>
      </c>
      <c r="G323">
        <f t="shared" si="97"/>
        <v>0.15015015015015012</v>
      </c>
      <c r="I323" s="1"/>
      <c r="J323" s="15">
        <v>13</v>
      </c>
      <c r="K323" s="20">
        <v>32.500021884841338</v>
      </c>
      <c r="L323" s="37">
        <v>3030.9812910000001</v>
      </c>
      <c r="M323" s="20">
        <v>2.2732359682499998</v>
      </c>
      <c r="N323" s="37">
        <v>216.5</v>
      </c>
      <c r="O323" s="37">
        <f t="shared" si="98"/>
        <v>1441.8900000000003</v>
      </c>
      <c r="P323" s="9">
        <f t="shared" si="112"/>
        <v>11.709014813014431</v>
      </c>
      <c r="Q323" s="9">
        <f t="shared" si="104"/>
        <v>0.8189949446812933</v>
      </c>
      <c r="R323" s="26">
        <v>78</v>
      </c>
      <c r="S323" s="26">
        <f t="shared" si="95"/>
        <v>519.48000000000013</v>
      </c>
      <c r="T323" s="20">
        <f t="shared" si="103"/>
        <v>20.791007071826908</v>
      </c>
      <c r="U323" s="20">
        <f t="shared" si="105"/>
        <v>1.4542410235687067</v>
      </c>
      <c r="V323" s="37">
        <f t="shared" si="107"/>
        <v>138.5</v>
      </c>
      <c r="W323" s="37">
        <f t="shared" si="108"/>
        <v>922.4100000000002</v>
      </c>
      <c r="X323" s="130" t="str">
        <f t="shared" si="113"/>
        <v/>
      </c>
      <c r="Y323" s="130" t="str">
        <f t="shared" si="101"/>
        <v/>
      </c>
      <c r="Z323" s="132"/>
      <c r="AA323" s="131" t="str">
        <f t="shared" si="110"/>
        <v/>
      </c>
      <c r="AC323" s="86">
        <f t="shared" si="111"/>
        <v>227.32359682499998</v>
      </c>
      <c r="AE323" s="86" t="str">
        <f t="shared" si="102"/>
        <v/>
      </c>
      <c r="AF323" s="86">
        <f t="shared" si="109"/>
        <v>12209.36483647059</v>
      </c>
      <c r="AG323" s="86">
        <f t="shared" si="99"/>
        <v>922.4100000000002</v>
      </c>
      <c r="AH323" s="86">
        <f t="shared" si="114"/>
        <v>758.52160714285731</v>
      </c>
    </row>
    <row r="324" spans="1:34">
      <c r="A324">
        <v>1692</v>
      </c>
      <c r="B324" s="21">
        <f t="shared" si="96"/>
        <v>7.5458282521255153</v>
      </c>
      <c r="C324" s="21">
        <f t="shared" ref="C324:C387" si="115">IF(B324="",C323,B324)</f>
        <v>7.5458282521255153</v>
      </c>
      <c r="D324" s="21">
        <f t="shared" si="100"/>
        <v>0.18841019356118649</v>
      </c>
      <c r="E324" s="1"/>
      <c r="F324">
        <v>6.660000000000001</v>
      </c>
      <c r="G324">
        <f t="shared" si="97"/>
        <v>0.15015015015015012</v>
      </c>
      <c r="I324" s="1"/>
      <c r="J324" s="15">
        <v>12</v>
      </c>
      <c r="K324" s="20">
        <v>30.000020201392008</v>
      </c>
      <c r="L324" s="37">
        <v>2797.828884</v>
      </c>
      <c r="M324" s="20">
        <v>2.098371663</v>
      </c>
      <c r="N324" s="37">
        <v>226.375</v>
      </c>
      <c r="O324" s="37">
        <f t="shared" si="98"/>
        <v>1507.6575000000003</v>
      </c>
      <c r="P324" s="9">
        <f t="shared" si="112"/>
        <v>11.927120124241991</v>
      </c>
      <c r="Q324" s="9">
        <f t="shared" si="104"/>
        <v>0.83425046789618995</v>
      </c>
      <c r="R324" s="26">
        <v>90</v>
      </c>
      <c r="S324" s="26">
        <f t="shared" ref="S324:S387" si="116">IF(R324="","",R324*F324)</f>
        <v>599.40000000000009</v>
      </c>
      <c r="T324" s="20">
        <f t="shared" si="103"/>
        <v>18.072900077150017</v>
      </c>
      <c r="U324" s="20">
        <f t="shared" si="105"/>
        <v>1.2641211951038098</v>
      </c>
      <c r="V324" s="37">
        <f t="shared" si="107"/>
        <v>136.375</v>
      </c>
      <c r="W324" s="37">
        <f t="shared" si="108"/>
        <v>908.25750000000016</v>
      </c>
      <c r="X324" s="130">
        <f t="shared" si="113"/>
        <v>212.03769109763539</v>
      </c>
      <c r="Y324" s="130">
        <f t="shared" si="101"/>
        <v>14.8311194292656</v>
      </c>
      <c r="Z324" s="132">
        <v>1600</v>
      </c>
      <c r="AA324" s="131">
        <f t="shared" si="110"/>
        <v>10656.000000000002</v>
      </c>
      <c r="AC324" s="86">
        <f t="shared" si="111"/>
        <v>209.83716630000001</v>
      </c>
      <c r="AE324" s="86">
        <f t="shared" si="102"/>
        <v>10656.000000000002</v>
      </c>
      <c r="AF324" s="86">
        <f t="shared" si="109"/>
        <v>12154.835424705885</v>
      </c>
      <c r="AG324" s="86">
        <f t="shared" si="99"/>
        <v>908.25750000000016</v>
      </c>
      <c r="AH324" s="86">
        <f t="shared" si="114"/>
        <v>742.73678571428593</v>
      </c>
    </row>
    <row r="325" spans="1:34">
      <c r="A325">
        <v>1693</v>
      </c>
      <c r="B325" s="21">
        <f t="shared" ref="B325:B340" si="117">IF(N325="","",N325/K325)</f>
        <v>9.9166599889888047</v>
      </c>
      <c r="C325" s="21">
        <f t="shared" si="115"/>
        <v>9.9166599889888047</v>
      </c>
      <c r="D325" s="21">
        <f t="shared" si="100"/>
        <v>0.24760699098598776</v>
      </c>
      <c r="E325" s="1"/>
      <c r="F325">
        <v>6.660000000000001</v>
      </c>
      <c r="G325">
        <f t="shared" ref="G325:G388" si="118">1/F325</f>
        <v>0.15015015015015012</v>
      </c>
      <c r="I325" s="1"/>
      <c r="J325" s="15">
        <v>12</v>
      </c>
      <c r="K325" s="20">
        <v>30.000020201392008</v>
      </c>
      <c r="L325" s="37">
        <v>2797.828884</v>
      </c>
      <c r="M325" s="20">
        <v>2.098371663</v>
      </c>
      <c r="N325" s="37">
        <v>297.5</v>
      </c>
      <c r="O325" s="37">
        <f t="shared" ref="O325:O388" si="119">IF(N325="","",N325*F325)</f>
        <v>1981.3500000000004</v>
      </c>
      <c r="P325" s="9">
        <f t="shared" si="112"/>
        <v>10.890763636135587</v>
      </c>
      <c r="Q325" s="9">
        <f t="shared" si="104"/>
        <v>0.76176181379495811</v>
      </c>
      <c r="R325" s="26">
        <v>108</v>
      </c>
      <c r="S325" s="26">
        <f t="shared" si="116"/>
        <v>719.28000000000009</v>
      </c>
      <c r="T325" s="20">
        <f t="shared" si="103"/>
        <v>19.109256565256423</v>
      </c>
      <c r="U325" s="20">
        <f t="shared" si="105"/>
        <v>1.336609849205042</v>
      </c>
      <c r="V325" s="37">
        <f t="shared" si="107"/>
        <v>189.5</v>
      </c>
      <c r="W325" s="37">
        <f t="shared" si="108"/>
        <v>1262.0700000000002</v>
      </c>
      <c r="X325" s="130">
        <f t="shared" si="113"/>
        <v>121.00848484595096</v>
      </c>
      <c r="Y325" s="130">
        <f t="shared" si="101"/>
        <v>8.4640201532773123</v>
      </c>
      <c r="Z325" s="132">
        <v>1200</v>
      </c>
      <c r="AA325" s="131">
        <f t="shared" si="110"/>
        <v>7992.0000000000009</v>
      </c>
      <c r="AC325" s="86">
        <f t="shared" si="111"/>
        <v>209.83716630000001</v>
      </c>
      <c r="AE325" s="86">
        <f t="shared" si="102"/>
        <v>7992.0000000000009</v>
      </c>
      <c r="AF325" s="86">
        <f t="shared" si="109"/>
        <v>11756.011764705883</v>
      </c>
      <c r="AG325" s="86">
        <f t="shared" ref="AG325:AG388" si="120">IF(W325="",#N/A,W325)</f>
        <v>1262.0700000000002</v>
      </c>
      <c r="AH325" s="86">
        <f t="shared" si="114"/>
        <v>753.56035714285724</v>
      </c>
    </row>
    <row r="326" spans="1:34">
      <c r="A326">
        <v>1694</v>
      </c>
      <c r="B326" s="21">
        <f t="shared" si="117"/>
        <v>10.458326290908362</v>
      </c>
      <c r="C326" s="21">
        <f t="shared" si="115"/>
        <v>10.458326290908362</v>
      </c>
      <c r="D326" s="21">
        <f t="shared" ref="D326:D389" si="121">C326*D325/C325</f>
        <v>0.26113174259446609</v>
      </c>
      <c r="E326" s="1"/>
      <c r="F326">
        <v>6.660000000000001</v>
      </c>
      <c r="G326">
        <f t="shared" si="118"/>
        <v>0.15015015015015012</v>
      </c>
      <c r="I326" s="1"/>
      <c r="J326" s="15">
        <v>12</v>
      </c>
      <c r="K326" s="20">
        <v>30.000020201392008</v>
      </c>
      <c r="L326" s="37">
        <v>2797.828884</v>
      </c>
      <c r="M326" s="20">
        <v>2.098371663</v>
      </c>
      <c r="N326" s="37">
        <v>313.75</v>
      </c>
      <c r="O326" s="37">
        <f t="shared" si="119"/>
        <v>2089.5750000000003</v>
      </c>
      <c r="P326" s="9">
        <f t="shared" si="112"/>
        <v>9.7529946152732574</v>
      </c>
      <c r="Q326" s="9">
        <f t="shared" si="104"/>
        <v>0.68217979163665321</v>
      </c>
      <c r="R326" s="26">
        <v>102</v>
      </c>
      <c r="S326" s="26">
        <f t="shared" si="116"/>
        <v>679.32</v>
      </c>
      <c r="T326" s="20">
        <f t="shared" si="103"/>
        <v>20.247025586118752</v>
      </c>
      <c r="U326" s="20">
        <f t="shared" si="105"/>
        <v>1.4161918713633468</v>
      </c>
      <c r="V326" s="37">
        <f t="shared" si="107"/>
        <v>211.75</v>
      </c>
      <c r="W326" s="37">
        <f t="shared" si="108"/>
        <v>1410.2550000000001</v>
      </c>
      <c r="X326" s="130" t="str">
        <f t="shared" si="113"/>
        <v/>
      </c>
      <c r="Y326" s="130" t="str">
        <f t="shared" ref="Y326:Y389" si="122">IF(X326="","",X326*93.2609/100*75/1000)</f>
        <v/>
      </c>
      <c r="Z326" s="132"/>
      <c r="AA326" s="131" t="str">
        <f t="shared" si="110"/>
        <v/>
      </c>
      <c r="AC326" s="86">
        <f t="shared" si="111"/>
        <v>209.83716630000001</v>
      </c>
      <c r="AE326" s="86" t="str">
        <f t="shared" ref="AE326:AE389" si="123">IF(Z326="","",Z326*F326)</f>
        <v/>
      </c>
      <c r="AF326" s="86">
        <f t="shared" si="109"/>
        <v>11756.011764705883</v>
      </c>
      <c r="AG326" s="86">
        <f t="shared" si="120"/>
        <v>1410.2550000000001</v>
      </c>
      <c r="AH326" s="86">
        <f t="shared" si="114"/>
        <v>760.43892857142873</v>
      </c>
    </row>
    <row r="327" spans="1:34">
      <c r="A327">
        <v>1695</v>
      </c>
      <c r="B327" s="21">
        <f t="shared" si="117"/>
        <v>5.533329607301317</v>
      </c>
      <c r="C327" s="21">
        <f t="shared" si="115"/>
        <v>5.533329607301317</v>
      </c>
      <c r="D327" s="21">
        <f t="shared" si="121"/>
        <v>0.1381605395081478</v>
      </c>
      <c r="E327" s="1"/>
      <c r="F327">
        <v>6.660000000000001</v>
      </c>
      <c r="G327">
        <f t="shared" si="118"/>
        <v>0.15015015015015012</v>
      </c>
      <c r="I327" s="1"/>
      <c r="J327" s="15">
        <v>9</v>
      </c>
      <c r="K327" s="20">
        <v>22.500015151044003</v>
      </c>
      <c r="L327" s="37">
        <v>2098.3716629999999</v>
      </c>
      <c r="M327" s="20">
        <v>1.57377874725</v>
      </c>
      <c r="N327" s="37">
        <v>124.5</v>
      </c>
      <c r="O327" s="37">
        <f t="shared" si="119"/>
        <v>829.17000000000007</v>
      </c>
      <c r="P327" s="9">
        <f t="shared" si="112"/>
        <v>9.7590427161154718</v>
      </c>
      <c r="Q327" s="9">
        <f t="shared" si="104"/>
        <v>0.68260283013252998</v>
      </c>
      <c r="R327" s="26">
        <v>54</v>
      </c>
      <c r="S327" s="26">
        <f t="shared" si="116"/>
        <v>359.64000000000004</v>
      </c>
      <c r="T327" s="20">
        <f t="shared" ref="T327:T390" si="124">IF(K327="","",K327-P327)</f>
        <v>12.740972434928532</v>
      </c>
      <c r="U327" s="20">
        <f t="shared" si="105"/>
        <v>0.8911759171174698</v>
      </c>
      <c r="V327" s="37">
        <f t="shared" si="107"/>
        <v>70.5</v>
      </c>
      <c r="W327" s="37">
        <f t="shared" si="108"/>
        <v>469.53000000000009</v>
      </c>
      <c r="X327" s="130">
        <f t="shared" si="113"/>
        <v>289.15682121823619</v>
      </c>
      <c r="Y327" s="130">
        <f t="shared" si="122"/>
        <v>20.225269040963852</v>
      </c>
      <c r="Z327" s="132">
        <v>1600</v>
      </c>
      <c r="AA327" s="131">
        <f t="shared" si="110"/>
        <v>10656.000000000002</v>
      </c>
      <c r="AC327" s="86">
        <f t="shared" si="111"/>
        <v>157.377874725</v>
      </c>
      <c r="AE327" s="86">
        <f t="shared" si="123"/>
        <v>10656.000000000002</v>
      </c>
      <c r="AF327" s="86">
        <f t="shared" si="109"/>
        <v>11775.070588235294</v>
      </c>
      <c r="AG327" s="86">
        <f t="shared" si="120"/>
        <v>469.53000000000009</v>
      </c>
      <c r="AH327" s="86">
        <f t="shared" si="114"/>
        <v>752.32660714285726</v>
      </c>
    </row>
    <row r="328" spans="1:34">
      <c r="A328">
        <v>1696</v>
      </c>
      <c r="B328" s="21">
        <f t="shared" si="117"/>
        <v>6.2149958149477742</v>
      </c>
      <c r="C328" s="21">
        <f t="shared" si="115"/>
        <v>6.2149958149477742</v>
      </c>
      <c r="D328" s="21">
        <f t="shared" si="121"/>
        <v>0.15518091922466359</v>
      </c>
      <c r="E328" s="1"/>
      <c r="F328">
        <v>6.660000000000001</v>
      </c>
      <c r="G328">
        <f t="shared" si="118"/>
        <v>0.15015015015015012</v>
      </c>
      <c r="I328" s="1"/>
      <c r="J328" s="15">
        <v>10</v>
      </c>
      <c r="K328" s="20">
        <v>25.000016834493337</v>
      </c>
      <c r="L328" s="37">
        <v>2331.5240699999999</v>
      </c>
      <c r="M328" s="20">
        <v>1.7486430525000001</v>
      </c>
      <c r="N328" s="37">
        <v>155.375</v>
      </c>
      <c r="O328" s="37">
        <f t="shared" si="119"/>
        <v>1034.7975000000001</v>
      </c>
      <c r="P328" s="9">
        <f t="shared" si="112"/>
        <v>8.0450577102150724</v>
      </c>
      <c r="Q328" s="9">
        <f t="shared" ref="Q328:Q391" si="125">IF(P328="","",P328*93.2609/100*75/1000)</f>
        <v>0.56271699195494762</v>
      </c>
      <c r="R328" s="26">
        <v>50</v>
      </c>
      <c r="S328" s="26">
        <f t="shared" si="116"/>
        <v>333.00000000000006</v>
      </c>
      <c r="T328" s="20">
        <f t="shared" si="124"/>
        <v>16.954959124278265</v>
      </c>
      <c r="U328" s="20">
        <f t="shared" ref="U328:U391" si="126">IF(T328="","",T328*93.2609/100*75/1000)</f>
        <v>1.1859260605450521</v>
      </c>
      <c r="V328" s="37">
        <f t="shared" si="107"/>
        <v>105.375</v>
      </c>
      <c r="W328" s="37">
        <f t="shared" si="108"/>
        <v>701.79750000000013</v>
      </c>
      <c r="X328" s="130">
        <f t="shared" si="113"/>
        <v>276.74998523139851</v>
      </c>
      <c r="Y328" s="130">
        <f t="shared" si="122"/>
        <v>19.357464523250204</v>
      </c>
      <c r="Z328" s="132">
        <v>1720</v>
      </c>
      <c r="AA328" s="131">
        <f t="shared" si="110"/>
        <v>11455.200000000003</v>
      </c>
      <c r="AC328" s="86">
        <f t="shared" si="111"/>
        <v>174.86430525</v>
      </c>
      <c r="AE328" s="86">
        <f t="shared" si="123"/>
        <v>11455.200000000003</v>
      </c>
      <c r="AF328" s="86">
        <f t="shared" si="109"/>
        <v>11748.070588235294</v>
      </c>
      <c r="AG328" s="86">
        <f t="shared" si="120"/>
        <v>701.79750000000013</v>
      </c>
      <c r="AH328" s="86">
        <f t="shared" si="114"/>
        <v>733.96071428571452</v>
      </c>
    </row>
    <row r="329" spans="1:34">
      <c r="A329">
        <v>1697</v>
      </c>
      <c r="B329" s="21">
        <f t="shared" si="117"/>
        <v>7.6055504341320308</v>
      </c>
      <c r="C329" s="21">
        <f t="shared" si="115"/>
        <v>7.6055504341320308</v>
      </c>
      <c r="D329" s="21">
        <f t="shared" si="121"/>
        <v>0.18990138412314694</v>
      </c>
      <c r="E329" s="1"/>
      <c r="F329">
        <v>6.660000000000001</v>
      </c>
      <c r="G329">
        <f t="shared" si="118"/>
        <v>0.15015015015015012</v>
      </c>
      <c r="I329" s="1"/>
      <c r="J329" s="15">
        <v>9</v>
      </c>
      <c r="K329" s="20">
        <v>22.500015151044003</v>
      </c>
      <c r="L329" s="37">
        <v>2098.3716629999999</v>
      </c>
      <c r="M329" s="20">
        <v>1.57377874725</v>
      </c>
      <c r="N329" s="37">
        <v>171.125</v>
      </c>
      <c r="O329" s="37">
        <f t="shared" si="119"/>
        <v>1139.6925000000001</v>
      </c>
      <c r="P329" s="9">
        <f t="shared" si="112"/>
        <v>5.9167315225535733</v>
      </c>
      <c r="Q329" s="9">
        <f t="shared" si="125"/>
        <v>0.41384978013878743</v>
      </c>
      <c r="R329" s="26">
        <v>45</v>
      </c>
      <c r="S329" s="26">
        <f t="shared" si="116"/>
        <v>299.70000000000005</v>
      </c>
      <c r="T329" s="20">
        <f t="shared" si="124"/>
        <v>16.583283628490431</v>
      </c>
      <c r="U329" s="20">
        <f t="shared" si="126"/>
        <v>1.1599289671112125</v>
      </c>
      <c r="V329" s="37">
        <f t="shared" si="107"/>
        <v>126.125</v>
      </c>
      <c r="W329" s="37">
        <f t="shared" si="108"/>
        <v>839.99250000000018</v>
      </c>
      <c r="X329" s="130">
        <f t="shared" si="113"/>
        <v>236.66926090214292</v>
      </c>
      <c r="Y329" s="130">
        <f t="shared" si="122"/>
        <v>16.553991205551498</v>
      </c>
      <c r="Z329" s="132">
        <v>1800</v>
      </c>
      <c r="AA329" s="131">
        <f t="shared" si="110"/>
        <v>11988.000000000002</v>
      </c>
      <c r="AC329" s="86">
        <f t="shared" si="111"/>
        <v>157.377874725</v>
      </c>
      <c r="AE329" s="86">
        <f t="shared" si="123"/>
        <v>11988.000000000002</v>
      </c>
      <c r="AF329" s="86">
        <f t="shared" si="109"/>
        <v>11608.2</v>
      </c>
      <c r="AG329" s="86">
        <f t="shared" si="120"/>
        <v>839.99250000000018</v>
      </c>
      <c r="AH329" s="86">
        <f t="shared" si="114"/>
        <v>715.98642857142875</v>
      </c>
    </row>
    <row r="330" spans="1:34">
      <c r="A330">
        <v>1698</v>
      </c>
      <c r="B330" s="21">
        <f t="shared" si="117"/>
        <v>7.7115332687482443</v>
      </c>
      <c r="C330" s="21">
        <f t="shared" si="115"/>
        <v>7.7115332687482443</v>
      </c>
      <c r="D330" s="21">
        <f t="shared" si="121"/>
        <v>0.19254764715975653</v>
      </c>
      <c r="E330" s="1"/>
      <c r="F330">
        <v>6.660000000000001</v>
      </c>
      <c r="G330">
        <f t="shared" si="118"/>
        <v>0.15015015015015012</v>
      </c>
      <c r="I330" s="1"/>
      <c r="J330" s="15">
        <v>13</v>
      </c>
      <c r="K330" s="20">
        <v>32.500021884841338</v>
      </c>
      <c r="L330" s="37">
        <v>3030.9812910000001</v>
      </c>
      <c r="M330" s="20">
        <v>2.2732359682499998</v>
      </c>
      <c r="N330" s="37">
        <v>250.625</v>
      </c>
      <c r="O330" s="37">
        <f t="shared" si="119"/>
        <v>1669.1625000000004</v>
      </c>
      <c r="P330" s="9">
        <f t="shared" si="112"/>
        <v>12.384048239410864</v>
      </c>
      <c r="Q330" s="9">
        <f t="shared" si="125"/>
        <v>0.86621061333815463</v>
      </c>
      <c r="R330" s="26">
        <v>95.5</v>
      </c>
      <c r="S330" s="26">
        <f t="shared" si="116"/>
        <v>636.03000000000009</v>
      </c>
      <c r="T330" s="20">
        <f t="shared" si="124"/>
        <v>20.115973645430472</v>
      </c>
      <c r="U330" s="20">
        <f t="shared" si="126"/>
        <v>1.4070253549118452</v>
      </c>
      <c r="V330" s="37">
        <f t="shared" si="107"/>
        <v>155.125</v>
      </c>
      <c r="W330" s="37">
        <f t="shared" si="108"/>
        <v>1033.1325000000002</v>
      </c>
      <c r="X330" s="130">
        <f t="shared" si="113"/>
        <v>259.35179558975631</v>
      </c>
      <c r="Y330" s="130">
        <f t="shared" si="122"/>
        <v>18.140536404987532</v>
      </c>
      <c r="Z330" s="132">
        <v>2000</v>
      </c>
      <c r="AA330" s="131">
        <f t="shared" si="110"/>
        <v>13320.000000000002</v>
      </c>
      <c r="AC330" s="86">
        <f t="shared" si="111"/>
        <v>227.32359682499998</v>
      </c>
      <c r="AE330" s="86">
        <f t="shared" si="123"/>
        <v>13320.000000000002</v>
      </c>
      <c r="AF330" s="86">
        <f t="shared" si="109"/>
        <v>11494.08</v>
      </c>
      <c r="AG330" s="86">
        <f t="shared" si="120"/>
        <v>1033.1325000000002</v>
      </c>
      <c r="AH330" s="86">
        <f t="shared" si="114"/>
        <v>722.36357142857162</v>
      </c>
    </row>
    <row r="331" spans="1:34">
      <c r="A331">
        <v>1699</v>
      </c>
      <c r="B331" s="21">
        <f t="shared" si="117"/>
        <v>8.0249945961312754</v>
      </c>
      <c r="C331" s="21">
        <f t="shared" si="115"/>
        <v>8.0249945961312754</v>
      </c>
      <c r="D331" s="21">
        <f t="shared" si="121"/>
        <v>0.20037439690714806</v>
      </c>
      <c r="E331" s="1"/>
      <c r="F331">
        <v>6.660000000000001</v>
      </c>
      <c r="G331">
        <f t="shared" si="118"/>
        <v>0.15015015015015012</v>
      </c>
      <c r="I331" s="1"/>
      <c r="J331" s="15">
        <v>16</v>
      </c>
      <c r="K331" s="20">
        <v>40.000026935189346</v>
      </c>
      <c r="L331" s="37">
        <v>3730.4385120000002</v>
      </c>
      <c r="M331" s="20">
        <v>2.7978288839999998</v>
      </c>
      <c r="N331" s="37">
        <v>321</v>
      </c>
      <c r="O331" s="37">
        <f t="shared" si="119"/>
        <v>2137.86</v>
      </c>
      <c r="P331" s="9">
        <f t="shared" si="112"/>
        <v>14.953281097267046</v>
      </c>
      <c r="Q331" s="9">
        <f t="shared" si="125"/>
        <v>1.0459173398130843</v>
      </c>
      <c r="R331" s="26">
        <v>120</v>
      </c>
      <c r="S331" s="26">
        <f t="shared" si="116"/>
        <v>799.20000000000016</v>
      </c>
      <c r="T331" s="20">
        <f t="shared" si="124"/>
        <v>25.046745837922302</v>
      </c>
      <c r="U331" s="20">
        <f t="shared" si="126"/>
        <v>1.7519115441869162</v>
      </c>
      <c r="V331" s="37">
        <f t="shared" si="107"/>
        <v>201</v>
      </c>
      <c r="W331" s="37">
        <f t="shared" si="108"/>
        <v>1338.6600000000003</v>
      </c>
      <c r="X331" s="130">
        <f t="shared" si="113"/>
        <v>259.19020568596216</v>
      </c>
      <c r="Y331" s="130">
        <f t="shared" si="122"/>
        <v>18.12923389009346</v>
      </c>
      <c r="Z331" s="132">
        <v>2080</v>
      </c>
      <c r="AA331" s="131">
        <f t="shared" si="110"/>
        <v>13852.800000000003</v>
      </c>
      <c r="AC331" s="86">
        <f t="shared" si="111"/>
        <v>279.78288839999999</v>
      </c>
      <c r="AE331" s="86">
        <f t="shared" si="123"/>
        <v>13852.800000000003</v>
      </c>
      <c r="AF331" s="86">
        <f t="shared" si="109"/>
        <v>11010.96</v>
      </c>
      <c r="AG331" s="86">
        <f t="shared" si="120"/>
        <v>1338.6600000000003</v>
      </c>
      <c r="AH331" s="86">
        <f t="shared" si="114"/>
        <v>544.4560714285717</v>
      </c>
    </row>
    <row r="332" spans="1:34">
      <c r="A332">
        <v>1700</v>
      </c>
      <c r="B332" s="21">
        <f t="shared" si="117"/>
        <v>9.5535649953943764</v>
      </c>
      <c r="C332" s="21">
        <f t="shared" si="115"/>
        <v>9.5535649953943764</v>
      </c>
      <c r="D332" s="21">
        <f t="shared" si="121"/>
        <v>0.23854094869898582</v>
      </c>
      <c r="E332" s="1"/>
      <c r="F332">
        <v>6.660000000000001</v>
      </c>
      <c r="G332">
        <f t="shared" si="118"/>
        <v>0.15015015015015012</v>
      </c>
      <c r="I332" s="1"/>
      <c r="J332" s="15">
        <v>14</v>
      </c>
      <c r="K332" s="20">
        <v>35.000023568290679</v>
      </c>
      <c r="L332" s="37">
        <v>3264.1336980000001</v>
      </c>
      <c r="M332" s="20">
        <v>2.4481002734999997</v>
      </c>
      <c r="N332" s="37">
        <v>334.375</v>
      </c>
      <c r="O332" s="37">
        <f t="shared" si="119"/>
        <v>2226.9375000000005</v>
      </c>
      <c r="P332" s="9">
        <f t="shared" si="112"/>
        <v>10.990661606491278</v>
      </c>
      <c r="Q332" s="9">
        <f t="shared" si="125"/>
        <v>0.76874924476261686</v>
      </c>
      <c r="R332" s="26">
        <v>105</v>
      </c>
      <c r="S332" s="26">
        <f t="shared" si="116"/>
        <v>699.30000000000007</v>
      </c>
      <c r="T332" s="20">
        <f t="shared" si="124"/>
        <v>24.009361961799399</v>
      </c>
      <c r="U332" s="20">
        <f t="shared" si="126"/>
        <v>1.6793510287373834</v>
      </c>
      <c r="V332" s="37">
        <f t="shared" si="107"/>
        <v>229.375</v>
      </c>
      <c r="W332" s="37">
        <f t="shared" si="108"/>
        <v>1527.6375000000003</v>
      </c>
      <c r="X332" s="130" t="str">
        <f t="shared" si="113"/>
        <v/>
      </c>
      <c r="Y332" s="130" t="str">
        <f t="shared" si="122"/>
        <v/>
      </c>
      <c r="Z332" s="132"/>
      <c r="AA332" s="131" t="str">
        <f t="shared" si="110"/>
        <v/>
      </c>
      <c r="AC332" s="86">
        <f t="shared" si="111"/>
        <v>244.81002734999998</v>
      </c>
      <c r="AE332" s="86" t="str">
        <f t="shared" si="123"/>
        <v/>
      </c>
      <c r="AF332" s="86">
        <f t="shared" si="109"/>
        <v>10221.779999999999</v>
      </c>
      <c r="AG332" s="86">
        <f t="shared" si="120"/>
        <v>1527.6375000000003</v>
      </c>
      <c r="AH332" s="86">
        <f t="shared" si="114"/>
        <v>492.39750000000009</v>
      </c>
    </row>
    <row r="333" spans="1:34">
      <c r="A333">
        <v>1701</v>
      </c>
      <c r="B333" s="21">
        <f t="shared" si="117"/>
        <v>8.1549945085919706</v>
      </c>
      <c r="C333" s="21">
        <f t="shared" si="115"/>
        <v>8.1549945085919706</v>
      </c>
      <c r="D333" s="21">
        <f t="shared" si="121"/>
        <v>0.20362033729318291</v>
      </c>
      <c r="E333" s="1"/>
      <c r="F333">
        <v>5.49</v>
      </c>
      <c r="G333">
        <f t="shared" si="118"/>
        <v>0.18214936247723132</v>
      </c>
      <c r="I333" s="1"/>
      <c r="J333" s="15">
        <v>10</v>
      </c>
      <c r="K333" s="20">
        <v>25.000016834493337</v>
      </c>
      <c r="L333" s="37">
        <v>2331.5240699999999</v>
      </c>
      <c r="M333" s="20">
        <v>1.7486430525000001</v>
      </c>
      <c r="N333" s="37">
        <v>203.875</v>
      </c>
      <c r="O333" s="37">
        <f t="shared" si="119"/>
        <v>1119.2737500000001</v>
      </c>
      <c r="P333" s="9">
        <f t="shared" si="112"/>
        <v>9.196817964865728</v>
      </c>
      <c r="Q333" s="9">
        <f t="shared" si="125"/>
        <v>0.64327764040465962</v>
      </c>
      <c r="R333" s="26">
        <v>75</v>
      </c>
      <c r="S333" s="26">
        <f t="shared" si="116"/>
        <v>411.75</v>
      </c>
      <c r="T333" s="20">
        <f t="shared" si="124"/>
        <v>15.803198869627609</v>
      </c>
      <c r="U333" s="20">
        <f t="shared" si="126"/>
        <v>1.1053654120953402</v>
      </c>
      <c r="V333" s="37">
        <f t="shared" si="107"/>
        <v>128.875</v>
      </c>
      <c r="W333" s="37">
        <f t="shared" si="108"/>
        <v>707.52375000000006</v>
      </c>
      <c r="X333" s="130">
        <f t="shared" si="113"/>
        <v>294.2981748757033</v>
      </c>
      <c r="Y333" s="130">
        <f t="shared" si="122"/>
        <v>20.584884492949108</v>
      </c>
      <c r="Z333" s="132">
        <v>2400</v>
      </c>
      <c r="AA333" s="131">
        <f t="shared" si="110"/>
        <v>13176</v>
      </c>
      <c r="AC333" s="86">
        <f t="shared" si="111"/>
        <v>174.86430525</v>
      </c>
      <c r="AE333" s="86">
        <f t="shared" si="123"/>
        <v>13176</v>
      </c>
      <c r="AF333" s="86">
        <f t="shared" si="109"/>
        <v>10731.378779999999</v>
      </c>
      <c r="AG333" s="86">
        <f t="shared" si="120"/>
        <v>707.52375000000006</v>
      </c>
      <c r="AH333" s="86">
        <f t="shared" si="114"/>
        <v>474.71678571428589</v>
      </c>
    </row>
    <row r="334" spans="1:34">
      <c r="A334">
        <v>1702</v>
      </c>
      <c r="B334" s="21">
        <f t="shared" si="117"/>
        <v>6.2954503062258951</v>
      </c>
      <c r="C334" s="21">
        <f t="shared" si="115"/>
        <v>6.2954503062258951</v>
      </c>
      <c r="D334" s="21">
        <f t="shared" si="121"/>
        <v>0.15718977044259422</v>
      </c>
      <c r="E334" s="1"/>
      <c r="F334">
        <v>5.49</v>
      </c>
      <c r="G334">
        <f t="shared" si="118"/>
        <v>0.18214936247723132</v>
      </c>
      <c r="I334" s="1"/>
      <c r="J334" s="15">
        <v>11</v>
      </c>
      <c r="K334" s="20">
        <v>27.500018517942674</v>
      </c>
      <c r="L334" s="37">
        <v>2564.676477</v>
      </c>
      <c r="M334" s="20">
        <v>1.9235073577499999</v>
      </c>
      <c r="N334" s="37">
        <v>173.125</v>
      </c>
      <c r="O334" s="37">
        <f t="shared" si="119"/>
        <v>950.45625000000007</v>
      </c>
      <c r="P334" s="9">
        <f t="shared" ref="P334:P345" si="127">IF(R334="","",R334/B334)</f>
        <v>15.725642358274801</v>
      </c>
      <c r="Q334" s="9">
        <f t="shared" si="125"/>
        <v>1.0999406695581229</v>
      </c>
      <c r="R334" s="26">
        <v>99</v>
      </c>
      <c r="S334" s="26">
        <f t="shared" si="116"/>
        <v>543.51</v>
      </c>
      <c r="T334" s="20">
        <f t="shared" si="124"/>
        <v>11.774376159667874</v>
      </c>
      <c r="U334" s="20">
        <f t="shared" si="126"/>
        <v>0.82356668819187728</v>
      </c>
      <c r="V334" s="37">
        <f t="shared" si="107"/>
        <v>74.125</v>
      </c>
      <c r="W334" s="37">
        <f t="shared" si="108"/>
        <v>406.94625000000002</v>
      </c>
      <c r="X334" s="130">
        <f t="shared" si="113"/>
        <v>397.11218076451519</v>
      </c>
      <c r="Y334" s="130">
        <f t="shared" si="122"/>
        <v>27.77627953429603</v>
      </c>
      <c r="Z334" s="132">
        <v>2500</v>
      </c>
      <c r="AA334" s="131">
        <f t="shared" si="110"/>
        <v>13725</v>
      </c>
      <c r="AC334" s="86">
        <f t="shared" si="111"/>
        <v>192.350735775</v>
      </c>
      <c r="AE334" s="86">
        <f t="shared" si="123"/>
        <v>13725</v>
      </c>
      <c r="AF334" s="86">
        <f t="shared" si="109"/>
        <v>10731.378779999999</v>
      </c>
      <c r="AG334" s="86">
        <f t="shared" si="120"/>
        <v>406.94625000000002</v>
      </c>
      <c r="AH334" s="86">
        <f t="shared" si="114"/>
        <v>430.79250000000019</v>
      </c>
    </row>
    <row r="335" spans="1:34">
      <c r="A335">
        <v>1703</v>
      </c>
      <c r="B335" s="21">
        <f t="shared" si="117"/>
        <v>7.2249951348347006</v>
      </c>
      <c r="C335" s="21">
        <f t="shared" si="115"/>
        <v>7.2249951348347006</v>
      </c>
      <c r="D335" s="21">
        <f t="shared" si="121"/>
        <v>0.18039937914693394</v>
      </c>
      <c r="E335" s="1"/>
      <c r="F335">
        <v>5.49</v>
      </c>
      <c r="G335">
        <f t="shared" si="118"/>
        <v>0.18214936247723132</v>
      </c>
      <c r="I335" s="1"/>
      <c r="J335" s="15">
        <v>12</v>
      </c>
      <c r="K335" s="20">
        <v>30.000020201392008</v>
      </c>
      <c r="L335" s="37">
        <v>2797.828884</v>
      </c>
      <c r="M335" s="20">
        <v>2.098371663</v>
      </c>
      <c r="N335" s="37">
        <v>216.75</v>
      </c>
      <c r="O335" s="37">
        <f t="shared" si="119"/>
        <v>1189.9575</v>
      </c>
      <c r="P335" s="9">
        <f t="shared" si="127"/>
        <v>16.609007723954054</v>
      </c>
      <c r="Q335" s="9">
        <f t="shared" si="125"/>
        <v>1.16172825633218</v>
      </c>
      <c r="R335" s="26">
        <v>120</v>
      </c>
      <c r="S335" s="26">
        <f t="shared" si="116"/>
        <v>658.80000000000007</v>
      </c>
      <c r="T335" s="20">
        <f t="shared" si="124"/>
        <v>13.391012477437954</v>
      </c>
      <c r="U335" s="20">
        <f t="shared" si="126"/>
        <v>0.93664340666782009</v>
      </c>
      <c r="V335" s="37">
        <f t="shared" ref="V335:V398" si="128">IF(N335="","",N335-R335)</f>
        <v>96.75</v>
      </c>
      <c r="W335" s="37">
        <f t="shared" ref="W335:W398" si="129">IF(V335="","",V335*F335)</f>
        <v>531.15750000000003</v>
      </c>
      <c r="X335" s="130">
        <f t="shared" si="113"/>
        <v>276.81679539923425</v>
      </c>
      <c r="Y335" s="130">
        <f t="shared" si="122"/>
        <v>19.362137605536336</v>
      </c>
      <c r="Z335" s="132">
        <v>2000</v>
      </c>
      <c r="AA335" s="131">
        <f t="shared" si="110"/>
        <v>10980</v>
      </c>
      <c r="AC335" s="86">
        <f t="shared" si="111"/>
        <v>209.83716630000001</v>
      </c>
      <c r="AE335" s="86">
        <f t="shared" si="123"/>
        <v>10980</v>
      </c>
      <c r="AF335" s="86">
        <f t="shared" ref="AF335:AF398" si="130">AVERAGE(AE325:AE345)</f>
        <v>10736.762978571427</v>
      </c>
      <c r="AG335" s="86">
        <f t="shared" si="120"/>
        <v>531.15750000000003</v>
      </c>
      <c r="AH335" s="86">
        <f t="shared" si="114"/>
        <v>387.54214285714306</v>
      </c>
    </row>
    <row r="336" spans="1:34">
      <c r="A336">
        <v>1704</v>
      </c>
      <c r="B336" s="21">
        <f t="shared" si="117"/>
        <v>7.5399949227202283</v>
      </c>
      <c r="C336" s="21">
        <f t="shared" si="115"/>
        <v>7.5399949227202283</v>
      </c>
      <c r="D336" s="21">
        <f t="shared" si="121"/>
        <v>0.18826454239001827</v>
      </c>
      <c r="E336" s="1"/>
      <c r="F336">
        <v>5.49</v>
      </c>
      <c r="G336">
        <f t="shared" si="118"/>
        <v>0.18214936247723132</v>
      </c>
      <c r="I336" s="1"/>
      <c r="J336" s="15">
        <v>10</v>
      </c>
      <c r="K336" s="20">
        <v>25.000016834493337</v>
      </c>
      <c r="L336" s="37">
        <v>2331.5240699999999</v>
      </c>
      <c r="M336" s="20">
        <v>1.7486430525000001</v>
      </c>
      <c r="N336" s="37">
        <v>188.5</v>
      </c>
      <c r="O336" s="37">
        <f t="shared" si="119"/>
        <v>1034.865</v>
      </c>
      <c r="P336" s="9">
        <f t="shared" si="127"/>
        <v>10.610086720209374</v>
      </c>
      <c r="Q336" s="9">
        <f t="shared" si="125"/>
        <v>0.74212967745358083</v>
      </c>
      <c r="R336" s="26">
        <v>80</v>
      </c>
      <c r="S336" s="26">
        <f t="shared" si="116"/>
        <v>439.20000000000005</v>
      </c>
      <c r="T336" s="20">
        <f t="shared" si="124"/>
        <v>14.389930114283963</v>
      </c>
      <c r="U336" s="20">
        <f t="shared" si="126"/>
        <v>1.006513375046419</v>
      </c>
      <c r="V336" s="37">
        <f t="shared" si="128"/>
        <v>108.5</v>
      </c>
      <c r="W336" s="37">
        <f t="shared" si="129"/>
        <v>595.66500000000008</v>
      </c>
      <c r="X336" s="130" t="str">
        <f t="shared" si="113"/>
        <v/>
      </c>
      <c r="Y336" s="130" t="str">
        <f t="shared" si="122"/>
        <v/>
      </c>
      <c r="Z336" s="132"/>
      <c r="AA336" s="131" t="str">
        <f t="shared" si="110"/>
        <v/>
      </c>
      <c r="AC336" s="86">
        <f t="shared" si="111"/>
        <v>174.86430525</v>
      </c>
      <c r="AE336" s="86" t="str">
        <f t="shared" si="123"/>
        <v/>
      </c>
      <c r="AF336" s="86">
        <f t="shared" si="130"/>
        <v>10947.898592307691</v>
      </c>
      <c r="AG336" s="86">
        <f t="shared" si="120"/>
        <v>595.66500000000008</v>
      </c>
      <c r="AH336" s="86">
        <f t="shared" si="114"/>
        <v>327.4435714285716</v>
      </c>
    </row>
    <row r="337" spans="1:34">
      <c r="A337">
        <v>1705</v>
      </c>
      <c r="B337" s="21">
        <f t="shared" si="117"/>
        <v>5.9590868963625621</v>
      </c>
      <c r="C337" s="21">
        <f t="shared" si="115"/>
        <v>5.9590868963625621</v>
      </c>
      <c r="D337" s="21">
        <f t="shared" si="121"/>
        <v>0.1487911834297769</v>
      </c>
      <c r="E337" s="1"/>
      <c r="F337">
        <v>5.49</v>
      </c>
      <c r="G337">
        <f t="shared" si="118"/>
        <v>0.18214936247723132</v>
      </c>
      <c r="I337" s="1"/>
      <c r="J337" s="15">
        <v>11</v>
      </c>
      <c r="K337" s="20">
        <v>27.500018517942674</v>
      </c>
      <c r="L337" s="37">
        <v>2564.676477</v>
      </c>
      <c r="M337" s="20">
        <v>1.9235073577499999</v>
      </c>
      <c r="N337" s="37">
        <v>163.875</v>
      </c>
      <c r="O337" s="37">
        <f t="shared" si="119"/>
        <v>899.67375000000004</v>
      </c>
      <c r="P337" s="9">
        <f t="shared" si="127"/>
        <v>14.767363109558843</v>
      </c>
      <c r="Q337" s="9">
        <f t="shared" si="125"/>
        <v>1.0329131806681924</v>
      </c>
      <c r="R337" s="26">
        <v>88</v>
      </c>
      <c r="S337" s="26">
        <f t="shared" si="116"/>
        <v>483.12</v>
      </c>
      <c r="T337" s="20">
        <f t="shared" si="124"/>
        <v>12.732655408383831</v>
      </c>
      <c r="U337" s="20">
        <f t="shared" si="126"/>
        <v>0.89059417708180788</v>
      </c>
      <c r="V337" s="37">
        <f t="shared" si="128"/>
        <v>75.875</v>
      </c>
      <c r="W337" s="37">
        <f t="shared" si="129"/>
        <v>416.55375000000004</v>
      </c>
      <c r="X337" s="130">
        <f t="shared" si="113"/>
        <v>335.62188885361007</v>
      </c>
      <c r="Y337" s="130">
        <f t="shared" si="122"/>
        <v>23.475299560640739</v>
      </c>
      <c r="Z337" s="132">
        <v>2000</v>
      </c>
      <c r="AA337" s="131">
        <f t="shared" si="110"/>
        <v>10980</v>
      </c>
      <c r="AC337" s="86">
        <f t="shared" si="111"/>
        <v>192.350735775</v>
      </c>
      <c r="AE337" s="86">
        <f t="shared" si="123"/>
        <v>10980</v>
      </c>
      <c r="AF337" s="86">
        <f t="shared" si="130"/>
        <v>10947.898592307691</v>
      </c>
      <c r="AG337" s="86">
        <f t="shared" si="120"/>
        <v>416.55375000000004</v>
      </c>
      <c r="AH337" s="86">
        <f t="shared" si="114"/>
        <v>260.28857142857157</v>
      </c>
    </row>
    <row r="338" spans="1:34">
      <c r="A338">
        <v>1706</v>
      </c>
      <c r="B338" s="21">
        <f t="shared" si="117"/>
        <v>5.3277741901626134</v>
      </c>
      <c r="C338" s="21">
        <f t="shared" si="115"/>
        <v>5.3277741901626134</v>
      </c>
      <c r="D338" s="21">
        <f t="shared" si="121"/>
        <v>0.13302806966698166</v>
      </c>
      <c r="E338" s="1"/>
      <c r="F338">
        <v>5.49</v>
      </c>
      <c r="G338">
        <f t="shared" si="118"/>
        <v>0.18214936247723132</v>
      </c>
      <c r="I338" s="1"/>
      <c r="J338" s="15">
        <v>9</v>
      </c>
      <c r="K338" s="20">
        <v>22.500015151044003</v>
      </c>
      <c r="L338" s="37">
        <v>2098.3716629999999</v>
      </c>
      <c r="M338" s="20">
        <v>1.57377874725</v>
      </c>
      <c r="N338" s="37">
        <v>119.875</v>
      </c>
      <c r="O338" s="37">
        <f t="shared" si="119"/>
        <v>658.11374999999998</v>
      </c>
      <c r="P338" s="9">
        <f t="shared" si="127"/>
        <v>13.514086263817878</v>
      </c>
      <c r="Q338" s="9">
        <f t="shared" si="125"/>
        <v>0.94525188573096963</v>
      </c>
      <c r="R338" s="26">
        <v>72</v>
      </c>
      <c r="S338" s="26">
        <f t="shared" si="116"/>
        <v>395.28000000000003</v>
      </c>
      <c r="T338" s="20">
        <f t="shared" si="124"/>
        <v>8.9859288872261249</v>
      </c>
      <c r="U338" s="20">
        <f t="shared" si="126"/>
        <v>0.62852686151903026</v>
      </c>
      <c r="V338" s="37">
        <f t="shared" si="128"/>
        <v>47.875</v>
      </c>
      <c r="W338" s="37">
        <f t="shared" si="129"/>
        <v>262.83375000000001</v>
      </c>
      <c r="X338" s="130">
        <f t="shared" si="113"/>
        <v>394.16084936135479</v>
      </c>
      <c r="Y338" s="130">
        <f t="shared" si="122"/>
        <v>27.569846667153286</v>
      </c>
      <c r="Z338" s="132">
        <v>2100</v>
      </c>
      <c r="AA338" s="131">
        <f t="shared" si="110"/>
        <v>11529</v>
      </c>
      <c r="AC338" s="86">
        <f t="shared" si="111"/>
        <v>157.377874725</v>
      </c>
      <c r="AE338" s="86">
        <f t="shared" si="123"/>
        <v>11529</v>
      </c>
      <c r="AF338" s="86">
        <f t="shared" si="130"/>
        <v>10339.36013076923</v>
      </c>
      <c r="AG338" s="86">
        <f t="shared" si="120"/>
        <v>262.83375000000001</v>
      </c>
      <c r="AH338" s="86">
        <f t="shared" si="114"/>
        <v>237.93000000000012</v>
      </c>
    </row>
    <row r="339" spans="1:34">
      <c r="A339">
        <v>1707</v>
      </c>
      <c r="B339" s="21">
        <f t="shared" si="117"/>
        <v>4.7199968216497981</v>
      </c>
      <c r="C339" s="21">
        <f t="shared" si="115"/>
        <v>4.7199968216497981</v>
      </c>
      <c r="D339" s="21">
        <f t="shared" si="121"/>
        <v>0.11785260478526341</v>
      </c>
      <c r="E339" s="1"/>
      <c r="F339">
        <v>5.49</v>
      </c>
      <c r="G339">
        <f t="shared" si="118"/>
        <v>0.18214936247723132</v>
      </c>
      <c r="I339" s="1"/>
      <c r="J339" s="15">
        <v>10</v>
      </c>
      <c r="K339" s="20">
        <v>25.000016834493337</v>
      </c>
      <c r="L339" s="37">
        <v>2331.5240699999999</v>
      </c>
      <c r="M339" s="20">
        <v>1.7486430525000001</v>
      </c>
      <c r="N339" s="37">
        <v>118</v>
      </c>
      <c r="O339" s="37">
        <f t="shared" si="119"/>
        <v>647.82000000000005</v>
      </c>
      <c r="P339" s="9">
        <f t="shared" si="127"/>
        <v>16.949163955588702</v>
      </c>
      <c r="Q339" s="9">
        <f t="shared" si="125"/>
        <v>1.1855207135593218</v>
      </c>
      <c r="R339" s="26">
        <v>80</v>
      </c>
      <c r="S339" s="26">
        <f t="shared" si="116"/>
        <v>439.20000000000005</v>
      </c>
      <c r="T339" s="20">
        <f t="shared" si="124"/>
        <v>8.0508528789046352</v>
      </c>
      <c r="U339" s="20">
        <f t="shared" si="126"/>
        <v>0.56312233894067798</v>
      </c>
      <c r="V339" s="37">
        <f t="shared" si="128"/>
        <v>38</v>
      </c>
      <c r="W339" s="37">
        <f t="shared" si="129"/>
        <v>208.62</v>
      </c>
      <c r="X339" s="130" t="str">
        <f t="shared" si="113"/>
        <v/>
      </c>
      <c r="Y339" s="130" t="str">
        <f t="shared" si="122"/>
        <v/>
      </c>
      <c r="Z339" s="132"/>
      <c r="AA339" s="131" t="str">
        <f t="shared" si="110"/>
        <v/>
      </c>
      <c r="AC339" s="86">
        <f t="shared" si="111"/>
        <v>174.86430525</v>
      </c>
      <c r="AE339" s="86" t="str">
        <f t="shared" si="123"/>
        <v/>
      </c>
      <c r="AF339" s="86">
        <f t="shared" si="130"/>
        <v>10246.373475</v>
      </c>
      <c r="AG339" s="86">
        <f t="shared" si="120"/>
        <v>208.62</v>
      </c>
      <c r="AH339" s="86">
        <f t="shared" si="114"/>
        <v>204.51107142857143</v>
      </c>
    </row>
    <row r="340" spans="1:34">
      <c r="A340">
        <v>1708</v>
      </c>
      <c r="B340" s="21">
        <f t="shared" si="117"/>
        <v>7.5999948823174712</v>
      </c>
      <c r="C340" s="21">
        <f t="shared" si="115"/>
        <v>7.5999948823174712</v>
      </c>
      <c r="D340" s="21">
        <f t="shared" si="121"/>
        <v>0.18976266872203432</v>
      </c>
      <c r="E340" s="1"/>
      <c r="F340">
        <v>5.49</v>
      </c>
      <c r="G340">
        <f t="shared" si="118"/>
        <v>0.18214936247723132</v>
      </c>
      <c r="I340" s="1"/>
      <c r="J340" s="15">
        <v>9</v>
      </c>
      <c r="K340" s="20">
        <v>22.500015151044003</v>
      </c>
      <c r="L340" s="37">
        <v>2098.3716629999999</v>
      </c>
      <c r="M340" s="20">
        <v>1.57377874725</v>
      </c>
      <c r="N340" s="37">
        <v>171</v>
      </c>
      <c r="O340" s="37">
        <f t="shared" si="119"/>
        <v>938.79000000000008</v>
      </c>
      <c r="P340" s="9">
        <f t="shared" si="127"/>
        <v>9.4736905899132644</v>
      </c>
      <c r="Q340" s="9">
        <f t="shared" si="125"/>
        <v>0.66264368305263144</v>
      </c>
      <c r="R340" s="26">
        <v>72</v>
      </c>
      <c r="S340" s="26">
        <f t="shared" si="116"/>
        <v>395.28000000000003</v>
      </c>
      <c r="T340" s="20">
        <f t="shared" si="124"/>
        <v>13.026324561130739</v>
      </c>
      <c r="U340" s="20">
        <f t="shared" si="126"/>
        <v>0.91113506419736845</v>
      </c>
      <c r="V340" s="37">
        <f t="shared" si="128"/>
        <v>99</v>
      </c>
      <c r="W340" s="37">
        <f t="shared" si="129"/>
        <v>543.51</v>
      </c>
      <c r="X340" s="130" t="str">
        <f t="shared" si="113"/>
        <v/>
      </c>
      <c r="Y340" s="130" t="str">
        <f t="shared" si="122"/>
        <v/>
      </c>
      <c r="Z340" s="132"/>
      <c r="AA340" s="131" t="str">
        <f t="shared" si="110"/>
        <v/>
      </c>
      <c r="AC340" s="86">
        <f t="shared" si="111"/>
        <v>157.377874725</v>
      </c>
      <c r="AE340" s="86" t="str">
        <f t="shared" si="123"/>
        <v/>
      </c>
      <c r="AF340" s="86">
        <f t="shared" si="130"/>
        <v>10088.043790909091</v>
      </c>
      <c r="AG340" s="86">
        <f t="shared" si="120"/>
        <v>543.51</v>
      </c>
      <c r="AH340" s="86">
        <f t="shared" si="114"/>
        <v>164.51142857142861</v>
      </c>
    </row>
    <row r="341" spans="1:34">
      <c r="A341">
        <v>1709</v>
      </c>
      <c r="B341" s="9">
        <v>14.65</v>
      </c>
      <c r="C341" s="21">
        <f t="shared" si="115"/>
        <v>14.65</v>
      </c>
      <c r="D341" s="21">
        <f t="shared" si="121"/>
        <v>0.36579275905118619</v>
      </c>
      <c r="E341" s="1"/>
      <c r="F341">
        <v>5.49</v>
      </c>
      <c r="G341">
        <f t="shared" si="118"/>
        <v>0.18214936247723132</v>
      </c>
      <c r="I341" s="1"/>
      <c r="J341" s="15">
        <v>0</v>
      </c>
      <c r="K341" s="20">
        <v>0</v>
      </c>
      <c r="L341" s="37">
        <v>0</v>
      </c>
      <c r="M341" s="20">
        <v>0</v>
      </c>
      <c r="N341" s="37">
        <v>0</v>
      </c>
      <c r="O341" s="37">
        <f t="shared" si="119"/>
        <v>0</v>
      </c>
      <c r="P341" s="9">
        <f t="shared" si="127"/>
        <v>40.955631399317404</v>
      </c>
      <c r="Q341" s="9">
        <f t="shared" si="125"/>
        <v>2.8646692832764504</v>
      </c>
      <c r="R341" s="26">
        <v>600</v>
      </c>
      <c r="S341" s="26">
        <f t="shared" si="116"/>
        <v>3294</v>
      </c>
      <c r="T341" s="20">
        <f t="shared" si="124"/>
        <v>-40.955631399317404</v>
      </c>
      <c r="U341" s="20">
        <f t="shared" si="126"/>
        <v>-2.8646692832764504</v>
      </c>
      <c r="V341" s="37">
        <f t="shared" si="128"/>
        <v>-600</v>
      </c>
      <c r="W341" s="37">
        <f t="shared" si="129"/>
        <v>-3294</v>
      </c>
      <c r="X341" s="130">
        <f t="shared" si="113"/>
        <v>10.921501706484641</v>
      </c>
      <c r="Y341" s="130">
        <f t="shared" si="122"/>
        <v>0.76391180887372012</v>
      </c>
      <c r="Z341" s="132">
        <v>160</v>
      </c>
      <c r="AA341" s="131">
        <f t="shared" si="110"/>
        <v>878.40000000000009</v>
      </c>
      <c r="AC341" s="86">
        <f t="shared" si="111"/>
        <v>0</v>
      </c>
      <c r="AE341" s="86">
        <f t="shared" si="123"/>
        <v>878.40000000000009</v>
      </c>
      <c r="AF341" s="86">
        <f t="shared" si="130"/>
        <v>9290.381972727273</v>
      </c>
      <c r="AG341" s="86">
        <f t="shared" si="120"/>
        <v>-3294</v>
      </c>
      <c r="AH341" s="86">
        <f t="shared" si="114"/>
        <v>115.3146428571429</v>
      </c>
    </row>
    <row r="342" spans="1:34">
      <c r="A342">
        <v>1710</v>
      </c>
      <c r="B342" s="21">
        <v>11.316000000000001</v>
      </c>
      <c r="C342" s="21">
        <f t="shared" si="115"/>
        <v>11.316000000000001</v>
      </c>
      <c r="D342" s="21">
        <f t="shared" si="121"/>
        <v>0.28254681647940089</v>
      </c>
      <c r="E342" s="1"/>
      <c r="F342">
        <v>5.49</v>
      </c>
      <c r="G342">
        <f t="shared" si="118"/>
        <v>0.18214936247723132</v>
      </c>
      <c r="I342" s="1"/>
      <c r="J342" s="15">
        <v>0</v>
      </c>
      <c r="K342" s="20">
        <v>0</v>
      </c>
      <c r="L342" s="37">
        <v>0</v>
      </c>
      <c r="M342" s="20">
        <v>0</v>
      </c>
      <c r="N342" s="37">
        <v>0</v>
      </c>
      <c r="O342" s="37">
        <f t="shared" si="119"/>
        <v>0</v>
      </c>
      <c r="P342" s="9">
        <f t="shared" si="127"/>
        <v>13.255567338282077</v>
      </c>
      <c r="Q342" s="9">
        <f t="shared" si="125"/>
        <v>0.92716960498409318</v>
      </c>
      <c r="R342" s="26">
        <v>150</v>
      </c>
      <c r="S342" s="26">
        <f t="shared" si="116"/>
        <v>823.5</v>
      </c>
      <c r="T342" s="20">
        <f t="shared" si="124"/>
        <v>-13.255567338282077</v>
      </c>
      <c r="U342" s="20">
        <f t="shared" si="126"/>
        <v>-0.92716960498409318</v>
      </c>
      <c r="V342" s="37">
        <f t="shared" si="128"/>
        <v>-150</v>
      </c>
      <c r="W342" s="37">
        <f t="shared" si="129"/>
        <v>-823.5</v>
      </c>
      <c r="X342" s="130">
        <f t="shared" si="113"/>
        <v>23.860021208907739</v>
      </c>
      <c r="Y342" s="130">
        <f t="shared" si="122"/>
        <v>1.6689052889713678</v>
      </c>
      <c r="Z342" s="132">
        <v>270</v>
      </c>
      <c r="AA342" s="131">
        <f t="shared" si="110"/>
        <v>1482.3</v>
      </c>
      <c r="AC342" s="86">
        <f t="shared" si="111"/>
        <v>0</v>
      </c>
      <c r="AE342" s="86">
        <f t="shared" si="123"/>
        <v>1482.3</v>
      </c>
      <c r="AF342" s="86">
        <f t="shared" si="130"/>
        <v>10127.218336363636</v>
      </c>
      <c r="AG342" s="86">
        <f t="shared" si="120"/>
        <v>-823.5</v>
      </c>
      <c r="AH342" s="86">
        <f t="shared" si="114"/>
        <v>109.9001785714286</v>
      </c>
    </row>
    <row r="343" spans="1:34">
      <c r="A343">
        <v>1711</v>
      </c>
      <c r="B343" s="9">
        <v>7.4250000000000007</v>
      </c>
      <c r="C343" s="21">
        <f t="shared" si="115"/>
        <v>7.4250000000000007</v>
      </c>
      <c r="D343" s="21">
        <f t="shared" si="121"/>
        <v>0.18539325842696638</v>
      </c>
      <c r="E343" s="1"/>
      <c r="F343">
        <v>5.49</v>
      </c>
      <c r="G343">
        <f t="shared" si="118"/>
        <v>0.18214936247723132</v>
      </c>
      <c r="I343" s="1"/>
      <c r="J343" s="15">
        <v>0</v>
      </c>
      <c r="K343" s="20">
        <v>0</v>
      </c>
      <c r="L343" s="37">
        <v>0</v>
      </c>
      <c r="M343" s="20">
        <v>0</v>
      </c>
      <c r="N343" s="37">
        <v>0</v>
      </c>
      <c r="O343" s="37">
        <f t="shared" si="119"/>
        <v>0</v>
      </c>
      <c r="P343" s="9">
        <f t="shared" si="127"/>
        <v>0</v>
      </c>
      <c r="Q343" s="9">
        <f t="shared" si="125"/>
        <v>0</v>
      </c>
      <c r="R343" s="26">
        <v>0</v>
      </c>
      <c r="S343" s="26">
        <f t="shared" si="116"/>
        <v>0</v>
      </c>
      <c r="T343" s="20">
        <f t="shared" si="124"/>
        <v>0</v>
      </c>
      <c r="U343" s="20">
        <f t="shared" si="126"/>
        <v>0</v>
      </c>
      <c r="V343" s="37">
        <f t="shared" si="128"/>
        <v>0</v>
      </c>
      <c r="W343" s="37">
        <f t="shared" si="129"/>
        <v>0</v>
      </c>
      <c r="X343" s="130">
        <f t="shared" si="113"/>
        <v>448.93333333333328</v>
      </c>
      <c r="Y343" s="130">
        <f t="shared" si="122"/>
        <v>31.400945029999995</v>
      </c>
      <c r="Z343" s="132">
        <v>3333.33</v>
      </c>
      <c r="AA343" s="131">
        <f t="shared" si="110"/>
        <v>18299.9817</v>
      </c>
      <c r="AC343" s="86">
        <f t="shared" si="111"/>
        <v>0</v>
      </c>
      <c r="AE343" s="86">
        <f t="shared" si="123"/>
        <v>18299.9817</v>
      </c>
      <c r="AF343" s="86">
        <f t="shared" si="130"/>
        <v>10127.218336363636</v>
      </c>
      <c r="AG343" s="86">
        <f t="shared" si="120"/>
        <v>0</v>
      </c>
      <c r="AH343" s="86">
        <f t="shared" si="114"/>
        <v>49.802142857142869</v>
      </c>
    </row>
    <row r="344" spans="1:34">
      <c r="A344">
        <v>1712</v>
      </c>
      <c r="B344" s="9">
        <v>10.75</v>
      </c>
      <c r="C344" s="21">
        <f t="shared" si="115"/>
        <v>10.75</v>
      </c>
      <c r="D344" s="21">
        <f t="shared" si="121"/>
        <v>0.26841448189762807</v>
      </c>
      <c r="E344" s="1"/>
      <c r="F344">
        <v>5.49</v>
      </c>
      <c r="G344">
        <f t="shared" si="118"/>
        <v>0.18214936247723132</v>
      </c>
      <c r="I344" s="1"/>
      <c r="J344" s="15">
        <v>0</v>
      </c>
      <c r="K344" s="20">
        <v>0</v>
      </c>
      <c r="L344" s="37">
        <v>0</v>
      </c>
      <c r="M344" s="20">
        <v>0</v>
      </c>
      <c r="N344" s="37">
        <v>0</v>
      </c>
      <c r="O344" s="37">
        <f t="shared" si="119"/>
        <v>0</v>
      </c>
      <c r="P344" s="9">
        <f t="shared" si="127"/>
        <v>0</v>
      </c>
      <c r="Q344" s="9">
        <f t="shared" si="125"/>
        <v>0</v>
      </c>
      <c r="R344" s="26">
        <v>0</v>
      </c>
      <c r="S344" s="26">
        <f t="shared" si="116"/>
        <v>0</v>
      </c>
      <c r="T344" s="20">
        <f t="shared" si="124"/>
        <v>0</v>
      </c>
      <c r="U344" s="20">
        <f t="shared" si="126"/>
        <v>0</v>
      </c>
      <c r="V344" s="37">
        <f t="shared" si="128"/>
        <v>0</v>
      </c>
      <c r="W344" s="37">
        <f t="shared" si="129"/>
        <v>0</v>
      </c>
      <c r="X344" s="130" t="str">
        <f t="shared" si="113"/>
        <v/>
      </c>
      <c r="Y344" s="130" t="str">
        <f t="shared" si="122"/>
        <v/>
      </c>
      <c r="Z344" s="132"/>
      <c r="AA344" s="131" t="str">
        <f t="shared" si="110"/>
        <v/>
      </c>
      <c r="AC344" s="86">
        <f t="shared" si="111"/>
        <v>0</v>
      </c>
      <c r="AE344" s="86" t="str">
        <f t="shared" si="123"/>
        <v/>
      </c>
      <c r="AF344" s="86">
        <f t="shared" si="130"/>
        <v>10426.672881818182</v>
      </c>
      <c r="AG344" s="86">
        <f t="shared" si="120"/>
        <v>0</v>
      </c>
      <c r="AH344" s="86">
        <f t="shared" si="114"/>
        <v>51.338035714285716</v>
      </c>
    </row>
    <row r="345" spans="1:34">
      <c r="A345">
        <v>1713</v>
      </c>
      <c r="B345" s="9">
        <v>12.508333333333333</v>
      </c>
      <c r="C345" s="21">
        <f t="shared" si="115"/>
        <v>12.508333333333333</v>
      </c>
      <c r="D345" s="21">
        <f t="shared" si="121"/>
        <v>0.31231793591344165</v>
      </c>
      <c r="E345" s="1"/>
      <c r="F345">
        <v>5.49</v>
      </c>
      <c r="G345">
        <f t="shared" si="118"/>
        <v>0.18214936247723132</v>
      </c>
      <c r="I345" s="1"/>
      <c r="J345" s="15">
        <v>0</v>
      </c>
      <c r="K345" s="20">
        <v>0</v>
      </c>
      <c r="L345" s="37">
        <v>0</v>
      </c>
      <c r="M345" s="20">
        <v>0</v>
      </c>
      <c r="N345" s="37">
        <v>0</v>
      </c>
      <c r="O345" s="37">
        <f t="shared" si="119"/>
        <v>0</v>
      </c>
      <c r="P345" s="9">
        <f t="shared" si="127"/>
        <v>0</v>
      </c>
      <c r="Q345" s="9">
        <f t="shared" si="125"/>
        <v>0</v>
      </c>
      <c r="R345" s="26">
        <v>0</v>
      </c>
      <c r="S345" s="26">
        <f t="shared" si="116"/>
        <v>0</v>
      </c>
      <c r="T345" s="20">
        <f t="shared" si="124"/>
        <v>0</v>
      </c>
      <c r="U345" s="20">
        <f t="shared" si="126"/>
        <v>0</v>
      </c>
      <c r="V345" s="37">
        <f t="shared" si="128"/>
        <v>0</v>
      </c>
      <c r="W345" s="37">
        <f t="shared" si="129"/>
        <v>0</v>
      </c>
      <c r="X345" s="130" t="str">
        <f t="shared" si="113"/>
        <v/>
      </c>
      <c r="Y345" s="130" t="str">
        <f t="shared" si="122"/>
        <v/>
      </c>
      <c r="Z345" s="132"/>
      <c r="AA345" s="131" t="str">
        <f t="shared" si="110"/>
        <v/>
      </c>
      <c r="AC345" s="86">
        <f t="shared" si="111"/>
        <v>0</v>
      </c>
      <c r="AE345" s="86" t="str">
        <f t="shared" si="123"/>
        <v/>
      </c>
      <c r="AF345" s="86">
        <f t="shared" si="130"/>
        <v>10676.218336363636</v>
      </c>
      <c r="AG345" s="86">
        <f t="shared" si="120"/>
        <v>0</v>
      </c>
      <c r="AH345" s="86">
        <f t="shared" si="114"/>
        <v>72.644464285714292</v>
      </c>
    </row>
    <row r="346" spans="1:34">
      <c r="A346">
        <v>1714</v>
      </c>
      <c r="B346" s="9">
        <v>8.4916666666666689</v>
      </c>
      <c r="C346" s="21">
        <f t="shared" si="115"/>
        <v>8.4916666666666689</v>
      </c>
      <c r="D346" s="21">
        <f t="shared" si="121"/>
        <v>0.21202663337494812</v>
      </c>
      <c r="E346" s="1"/>
      <c r="F346">
        <v>5.49</v>
      </c>
      <c r="G346">
        <f t="shared" si="118"/>
        <v>0.18214936247723132</v>
      </c>
      <c r="I346" s="1"/>
      <c r="J346" s="15">
        <v>0</v>
      </c>
      <c r="K346" s="20">
        <v>0</v>
      </c>
      <c r="L346" s="37">
        <v>0</v>
      </c>
      <c r="M346" s="20">
        <v>0</v>
      </c>
      <c r="N346" s="37">
        <v>0</v>
      </c>
      <c r="O346" s="37">
        <f t="shared" si="119"/>
        <v>0</v>
      </c>
      <c r="P346" s="9">
        <v>0</v>
      </c>
      <c r="Q346" s="9">
        <f t="shared" si="125"/>
        <v>0</v>
      </c>
      <c r="R346" s="26">
        <v>0</v>
      </c>
      <c r="S346" s="26">
        <f t="shared" si="116"/>
        <v>0</v>
      </c>
      <c r="T346" s="20">
        <f t="shared" si="124"/>
        <v>0</v>
      </c>
      <c r="U346" s="20">
        <f t="shared" si="126"/>
        <v>0</v>
      </c>
      <c r="V346" s="37">
        <f t="shared" si="128"/>
        <v>0</v>
      </c>
      <c r="W346" s="37">
        <f t="shared" si="129"/>
        <v>0</v>
      </c>
      <c r="X346" s="130" t="str">
        <f t="shared" si="113"/>
        <v/>
      </c>
      <c r="Y346" s="130" t="str">
        <f t="shared" si="122"/>
        <v/>
      </c>
      <c r="Z346" s="132"/>
      <c r="AA346" s="131" t="str">
        <f t="shared" si="110"/>
        <v/>
      </c>
      <c r="AC346" s="86">
        <f>IF(M346="","",M346*128)</f>
        <v>0</v>
      </c>
      <c r="AE346" s="86" t="str">
        <f t="shared" si="123"/>
        <v/>
      </c>
      <c r="AF346" s="86">
        <f t="shared" si="130"/>
        <v>10645.840169999999</v>
      </c>
      <c r="AG346" s="86">
        <f t="shared" si="120"/>
        <v>0</v>
      </c>
      <c r="AH346" s="86">
        <f t="shared" si="114"/>
        <v>97.21875</v>
      </c>
    </row>
    <row r="347" spans="1:34">
      <c r="A347">
        <v>1715</v>
      </c>
      <c r="B347" s="9">
        <v>6.3000000000000007</v>
      </c>
      <c r="C347" s="21">
        <f t="shared" si="115"/>
        <v>6.3000000000000007</v>
      </c>
      <c r="D347" s="21">
        <f t="shared" si="121"/>
        <v>0.15730337078651693</v>
      </c>
      <c r="E347" s="1"/>
      <c r="F347">
        <v>5.49</v>
      </c>
      <c r="G347">
        <f t="shared" si="118"/>
        <v>0.18214936247723132</v>
      </c>
      <c r="I347" s="1"/>
      <c r="J347" s="15">
        <v>0</v>
      </c>
      <c r="K347" s="20">
        <v>0</v>
      </c>
      <c r="L347" s="37">
        <v>0</v>
      </c>
      <c r="M347" s="20">
        <v>0</v>
      </c>
      <c r="N347" s="37">
        <v>0</v>
      </c>
      <c r="O347" s="37">
        <f t="shared" si="119"/>
        <v>0</v>
      </c>
      <c r="P347" s="9">
        <f t="shared" ref="P347:P378" si="131">IF(R347="","",R347/B347)</f>
        <v>0</v>
      </c>
      <c r="Q347" s="9">
        <f t="shared" si="125"/>
        <v>0</v>
      </c>
      <c r="R347" s="26">
        <v>0</v>
      </c>
      <c r="S347" s="26">
        <f t="shared" si="116"/>
        <v>0</v>
      </c>
      <c r="T347" s="20">
        <f t="shared" si="124"/>
        <v>0</v>
      </c>
      <c r="U347" s="20">
        <f t="shared" si="126"/>
        <v>0</v>
      </c>
      <c r="V347" s="37">
        <f t="shared" si="128"/>
        <v>0</v>
      </c>
      <c r="W347" s="37">
        <f t="shared" si="129"/>
        <v>0</v>
      </c>
      <c r="X347" s="130" t="str">
        <f t="shared" si="113"/>
        <v/>
      </c>
      <c r="Y347" s="130" t="str">
        <f t="shared" si="122"/>
        <v/>
      </c>
      <c r="Z347" s="132"/>
      <c r="AA347" s="131" t="str">
        <f t="shared" si="110"/>
        <v/>
      </c>
      <c r="AC347" s="86">
        <f t="shared" ref="AC347:AC410" si="132">IF(M347="","",M347*128)</f>
        <v>0</v>
      </c>
      <c r="AE347" s="86" t="str">
        <f t="shared" si="123"/>
        <v/>
      </c>
      <c r="AF347" s="86">
        <f t="shared" si="130"/>
        <v>11175.309245454546</v>
      </c>
      <c r="AG347" s="86">
        <f t="shared" si="120"/>
        <v>0</v>
      </c>
      <c r="AH347" s="86">
        <f t="shared" si="114"/>
        <v>120.27348214285715</v>
      </c>
    </row>
    <row r="348" spans="1:34">
      <c r="A348">
        <v>1716</v>
      </c>
      <c r="B348" s="9">
        <v>6.2333333333333343</v>
      </c>
      <c r="C348" s="21">
        <f t="shared" si="115"/>
        <v>6.2333333333333343</v>
      </c>
      <c r="D348" s="21">
        <f t="shared" si="121"/>
        <v>0.15563878485226809</v>
      </c>
      <c r="E348" s="1"/>
      <c r="F348">
        <v>5.49</v>
      </c>
      <c r="G348">
        <f t="shared" si="118"/>
        <v>0.18214936247723132</v>
      </c>
      <c r="I348" s="1"/>
      <c r="J348" s="15">
        <v>0</v>
      </c>
      <c r="K348" s="20">
        <v>0</v>
      </c>
      <c r="L348" s="37">
        <v>0</v>
      </c>
      <c r="M348" s="20">
        <v>0</v>
      </c>
      <c r="N348" s="37">
        <v>0</v>
      </c>
      <c r="O348" s="37">
        <f t="shared" si="119"/>
        <v>0</v>
      </c>
      <c r="P348" s="9">
        <f t="shared" si="131"/>
        <v>0</v>
      </c>
      <c r="Q348" s="9">
        <f t="shared" si="125"/>
        <v>0</v>
      </c>
      <c r="R348" s="26">
        <v>0</v>
      </c>
      <c r="S348" s="26">
        <f t="shared" si="116"/>
        <v>0</v>
      </c>
      <c r="T348" s="20">
        <f t="shared" si="124"/>
        <v>0</v>
      </c>
      <c r="U348" s="20">
        <f t="shared" si="126"/>
        <v>0</v>
      </c>
      <c r="V348" s="37">
        <f t="shared" si="128"/>
        <v>0</v>
      </c>
      <c r="W348" s="37">
        <f t="shared" si="129"/>
        <v>0</v>
      </c>
      <c r="X348" s="130">
        <f t="shared" si="113"/>
        <v>80.213903743315498</v>
      </c>
      <c r="Y348" s="130">
        <f t="shared" si="122"/>
        <v>5.6106156417112309</v>
      </c>
      <c r="Z348" s="132">
        <v>500</v>
      </c>
      <c r="AA348" s="131">
        <f t="shared" si="110"/>
        <v>2745</v>
      </c>
      <c r="AC348" s="86">
        <f t="shared" si="132"/>
        <v>0</v>
      </c>
      <c r="AE348" s="86">
        <f t="shared" si="123"/>
        <v>2745</v>
      </c>
      <c r="AF348" s="86">
        <f t="shared" si="130"/>
        <v>11311.94560909091</v>
      </c>
      <c r="AG348" s="86">
        <f t="shared" si="120"/>
        <v>0</v>
      </c>
      <c r="AH348" s="86">
        <f t="shared" si="114"/>
        <v>118.0974107142857</v>
      </c>
    </row>
    <row r="349" spans="1:34">
      <c r="A349">
        <v>1717</v>
      </c>
      <c r="B349" s="9">
        <v>5.5000000000000009</v>
      </c>
      <c r="C349" s="21">
        <f t="shared" si="115"/>
        <v>5.5000000000000009</v>
      </c>
      <c r="D349" s="21">
        <f t="shared" si="121"/>
        <v>0.13732833957553067</v>
      </c>
      <c r="E349" s="1"/>
      <c r="F349">
        <v>5.49</v>
      </c>
      <c r="G349">
        <f t="shared" si="118"/>
        <v>0.18214936247723132</v>
      </c>
      <c r="I349" s="1"/>
      <c r="J349" s="15">
        <v>0</v>
      </c>
      <c r="K349" s="20">
        <v>0</v>
      </c>
      <c r="L349" s="37">
        <v>0</v>
      </c>
      <c r="M349" s="20">
        <v>0</v>
      </c>
      <c r="N349" s="37">
        <v>0</v>
      </c>
      <c r="O349" s="37">
        <f t="shared" si="119"/>
        <v>0</v>
      </c>
      <c r="P349" s="9">
        <f t="shared" si="131"/>
        <v>0</v>
      </c>
      <c r="Q349" s="9">
        <f t="shared" si="125"/>
        <v>0</v>
      </c>
      <c r="R349" s="26">
        <v>0</v>
      </c>
      <c r="S349" s="26">
        <f t="shared" si="116"/>
        <v>0</v>
      </c>
      <c r="T349" s="20">
        <f t="shared" si="124"/>
        <v>0</v>
      </c>
      <c r="U349" s="20">
        <f t="shared" si="126"/>
        <v>0</v>
      </c>
      <c r="V349" s="37">
        <f t="shared" si="128"/>
        <v>0</v>
      </c>
      <c r="W349" s="37">
        <f t="shared" si="129"/>
        <v>0</v>
      </c>
      <c r="X349" s="130" t="str">
        <f t="shared" si="113"/>
        <v/>
      </c>
      <c r="Y349" s="130" t="str">
        <f t="shared" si="122"/>
        <v/>
      </c>
      <c r="Z349" s="132"/>
      <c r="AA349" s="131" t="str">
        <f t="shared" si="110"/>
        <v/>
      </c>
      <c r="AC349" s="86">
        <f t="shared" si="132"/>
        <v>0</v>
      </c>
      <c r="AE349" s="86" t="str">
        <f t="shared" si="123"/>
        <v/>
      </c>
      <c r="AF349" s="86">
        <f t="shared" si="130"/>
        <v>11313.172881818182</v>
      </c>
      <c r="AG349" s="86">
        <f t="shared" si="120"/>
        <v>0</v>
      </c>
      <c r="AH349" s="86">
        <f t="shared" si="114"/>
        <v>115.07303571428577</v>
      </c>
    </row>
    <row r="350" spans="1:34">
      <c r="A350">
        <v>1718</v>
      </c>
      <c r="B350" s="9">
        <v>5.7416666666666663</v>
      </c>
      <c r="C350" s="21">
        <f t="shared" si="115"/>
        <v>5.7416666666666663</v>
      </c>
      <c r="D350" s="21">
        <f t="shared" si="121"/>
        <v>0.14336246358718274</v>
      </c>
      <c r="E350" s="1"/>
      <c r="F350">
        <v>5.49</v>
      </c>
      <c r="G350">
        <f t="shared" si="118"/>
        <v>0.18214936247723132</v>
      </c>
      <c r="I350" s="1"/>
      <c r="J350" s="15">
        <v>0</v>
      </c>
      <c r="K350" s="20">
        <v>0</v>
      </c>
      <c r="L350" s="37">
        <v>0</v>
      </c>
      <c r="M350" s="20">
        <v>0</v>
      </c>
      <c r="N350" s="37">
        <v>0</v>
      </c>
      <c r="O350" s="37">
        <f t="shared" si="119"/>
        <v>0</v>
      </c>
      <c r="P350" s="9">
        <f t="shared" si="131"/>
        <v>0</v>
      </c>
      <c r="Q350" s="9">
        <f t="shared" si="125"/>
        <v>0</v>
      </c>
      <c r="R350" s="26">
        <v>0</v>
      </c>
      <c r="S350" s="26">
        <f t="shared" si="116"/>
        <v>0</v>
      </c>
      <c r="T350" s="20">
        <f t="shared" si="124"/>
        <v>0</v>
      </c>
      <c r="U350" s="20">
        <f t="shared" si="126"/>
        <v>0</v>
      </c>
      <c r="V350" s="37">
        <f t="shared" si="128"/>
        <v>0</v>
      </c>
      <c r="W350" s="37">
        <f t="shared" si="129"/>
        <v>0</v>
      </c>
      <c r="X350" s="130" t="str">
        <f t="shared" si="113"/>
        <v/>
      </c>
      <c r="Y350" s="130" t="str">
        <f t="shared" si="122"/>
        <v/>
      </c>
      <c r="Z350" s="132"/>
      <c r="AA350" s="131" t="str">
        <f t="shared" si="110"/>
        <v/>
      </c>
      <c r="AC350" s="86">
        <f t="shared" si="132"/>
        <v>0</v>
      </c>
      <c r="AE350" s="86" t="str">
        <f t="shared" si="123"/>
        <v/>
      </c>
      <c r="AF350" s="86">
        <f t="shared" si="130"/>
        <v>11189.783474999998</v>
      </c>
      <c r="AG350" s="86">
        <f t="shared" si="120"/>
        <v>0</v>
      </c>
      <c r="AH350" s="86">
        <f t="shared" si="114"/>
        <v>84.781607142857169</v>
      </c>
    </row>
    <row r="351" spans="1:34">
      <c r="A351">
        <v>1719</v>
      </c>
      <c r="B351" s="9">
        <v>8.9499999999999993</v>
      </c>
      <c r="C351" s="21">
        <f t="shared" si="115"/>
        <v>8.9499999999999993</v>
      </c>
      <c r="D351" s="21">
        <f t="shared" si="121"/>
        <v>0.22347066167290894</v>
      </c>
      <c r="E351" s="1"/>
      <c r="F351">
        <v>5.49</v>
      </c>
      <c r="G351">
        <f t="shared" si="118"/>
        <v>0.18214936247723132</v>
      </c>
      <c r="I351" s="1"/>
      <c r="J351" s="15">
        <v>0</v>
      </c>
      <c r="K351" s="20">
        <v>0</v>
      </c>
      <c r="L351" s="37">
        <v>0</v>
      </c>
      <c r="M351" s="20">
        <v>0</v>
      </c>
      <c r="N351" s="37">
        <v>0</v>
      </c>
      <c r="O351" s="37">
        <f t="shared" si="119"/>
        <v>0</v>
      </c>
      <c r="P351" s="9">
        <f t="shared" si="131"/>
        <v>0</v>
      </c>
      <c r="Q351" s="9">
        <f t="shared" si="125"/>
        <v>0</v>
      </c>
      <c r="R351" s="26">
        <v>0</v>
      </c>
      <c r="S351" s="26">
        <f t="shared" si="116"/>
        <v>0</v>
      </c>
      <c r="T351" s="20">
        <f t="shared" si="124"/>
        <v>0</v>
      </c>
      <c r="U351" s="20">
        <f t="shared" si="126"/>
        <v>0</v>
      </c>
      <c r="V351" s="37">
        <f t="shared" si="128"/>
        <v>0</v>
      </c>
      <c r="W351" s="37">
        <f t="shared" si="129"/>
        <v>0</v>
      </c>
      <c r="X351" s="130">
        <f t="shared" si="113"/>
        <v>92.513966480446939</v>
      </c>
      <c r="Y351" s="130">
        <f t="shared" si="122"/>
        <v>6.4709518324022355</v>
      </c>
      <c r="Z351" s="132">
        <v>828</v>
      </c>
      <c r="AA351" s="131">
        <f t="shared" si="110"/>
        <v>4545.72</v>
      </c>
      <c r="AC351" s="86">
        <f t="shared" si="132"/>
        <v>0</v>
      </c>
      <c r="AE351" s="86">
        <f t="shared" si="123"/>
        <v>4545.72</v>
      </c>
      <c r="AF351" s="86">
        <f t="shared" si="130"/>
        <v>11184.0309</v>
      </c>
      <c r="AG351" s="86">
        <f t="shared" si="120"/>
        <v>0</v>
      </c>
      <c r="AH351" s="86">
        <f t="shared" si="114"/>
        <v>72.195937500000028</v>
      </c>
    </row>
    <row r="352" spans="1:34">
      <c r="A352">
        <v>1720</v>
      </c>
      <c r="B352" s="21">
        <f t="shared" ref="B352:B359" si="133">IF(N352="","",N352/K352)</f>
        <v>12.749991414414177</v>
      </c>
      <c r="C352" s="21">
        <f t="shared" si="115"/>
        <v>12.749991414414177</v>
      </c>
      <c r="D352" s="21">
        <f t="shared" si="121"/>
        <v>0.31835184555341278</v>
      </c>
      <c r="E352" s="1"/>
      <c r="F352">
        <v>5.49</v>
      </c>
      <c r="G352">
        <f t="shared" si="118"/>
        <v>0.18214936247723132</v>
      </c>
      <c r="I352" s="1"/>
      <c r="J352" s="15">
        <v>7</v>
      </c>
      <c r="K352" s="20">
        <v>17.50001178414534</v>
      </c>
      <c r="L352" s="37">
        <v>1632.066849</v>
      </c>
      <c r="M352" s="20">
        <v>1.2240501367499999</v>
      </c>
      <c r="N352" s="37">
        <v>223.125</v>
      </c>
      <c r="O352" s="37">
        <f t="shared" si="119"/>
        <v>1224.95625</v>
      </c>
      <c r="P352" s="9">
        <f t="shared" si="131"/>
        <v>0</v>
      </c>
      <c r="Q352" s="9">
        <f t="shared" si="125"/>
        <v>0</v>
      </c>
      <c r="R352" s="26">
        <v>0</v>
      </c>
      <c r="S352" s="26">
        <f t="shared" si="116"/>
        <v>0</v>
      </c>
      <c r="T352" s="20">
        <f t="shared" si="124"/>
        <v>17.50001178414534</v>
      </c>
      <c r="U352" s="20">
        <f t="shared" si="126"/>
        <v>1.2240501367500001</v>
      </c>
      <c r="V352" s="37">
        <f t="shared" si="128"/>
        <v>223.125</v>
      </c>
      <c r="W352" s="37">
        <f t="shared" si="129"/>
        <v>1224.95625</v>
      </c>
      <c r="X352" s="130">
        <f t="shared" si="113"/>
        <v>329.41198652508871</v>
      </c>
      <c r="Y352" s="130">
        <f t="shared" si="122"/>
        <v>23.040943750588234</v>
      </c>
      <c r="Z352" s="132">
        <v>4200</v>
      </c>
      <c r="AA352" s="131">
        <f t="shared" si="110"/>
        <v>23058</v>
      </c>
      <c r="AC352" s="86">
        <f t="shared" si="132"/>
        <v>156.67841750399998</v>
      </c>
      <c r="AE352" s="86">
        <f t="shared" si="123"/>
        <v>23058</v>
      </c>
      <c r="AF352" s="86">
        <f t="shared" si="130"/>
        <v>12103.000130769231</v>
      </c>
      <c r="AG352" s="86">
        <f t="shared" si="120"/>
        <v>1224.95625</v>
      </c>
      <c r="AH352" s="86">
        <f t="shared" si="114"/>
        <v>244.2573214285714</v>
      </c>
    </row>
    <row r="353" spans="1:34">
      <c r="A353">
        <v>1721</v>
      </c>
      <c r="B353" s="21">
        <f t="shared" si="133"/>
        <v>6.4496011972837746</v>
      </c>
      <c r="C353" s="21">
        <f t="shared" si="115"/>
        <v>6.4496011972837746</v>
      </c>
      <c r="D353" s="21">
        <f t="shared" si="121"/>
        <v>0.16103873151769729</v>
      </c>
      <c r="E353" s="1"/>
      <c r="F353">
        <v>5.49</v>
      </c>
      <c r="G353">
        <f t="shared" si="118"/>
        <v>0.18214936247723132</v>
      </c>
      <c r="I353" s="1"/>
      <c r="J353" s="15">
        <v>3</v>
      </c>
      <c r="K353" s="20">
        <v>7.5004637527624114</v>
      </c>
      <c r="L353" s="37">
        <v>699.5</v>
      </c>
      <c r="M353" s="20">
        <v>0.52500000000000002</v>
      </c>
      <c r="N353" s="37">
        <v>48.375</v>
      </c>
      <c r="O353" s="37">
        <f t="shared" si="119"/>
        <v>265.57875000000001</v>
      </c>
      <c r="P353" s="9">
        <f t="shared" si="131"/>
        <v>0</v>
      </c>
      <c r="Q353" s="9">
        <f t="shared" si="125"/>
        <v>0</v>
      </c>
      <c r="R353" s="26">
        <v>0</v>
      </c>
      <c r="S353" s="26">
        <f t="shared" si="116"/>
        <v>0</v>
      </c>
      <c r="T353" s="20">
        <f t="shared" si="124"/>
        <v>7.5004637527624114</v>
      </c>
      <c r="U353" s="20">
        <f t="shared" si="126"/>
        <v>0.52462500000000001</v>
      </c>
      <c r="V353" s="37">
        <f t="shared" si="128"/>
        <v>48.375</v>
      </c>
      <c r="W353" s="37">
        <f t="shared" si="129"/>
        <v>265.57875000000001</v>
      </c>
      <c r="X353" s="130" t="str">
        <f t="shared" si="113"/>
        <v/>
      </c>
      <c r="Y353" s="130" t="str">
        <f t="shared" si="122"/>
        <v/>
      </c>
      <c r="Z353" s="132"/>
      <c r="AA353" s="131" t="str">
        <f t="shared" si="110"/>
        <v/>
      </c>
      <c r="AC353" s="86">
        <f t="shared" si="132"/>
        <v>67.2</v>
      </c>
      <c r="AE353" s="86" t="str">
        <f t="shared" si="123"/>
        <v/>
      </c>
      <c r="AF353" s="86">
        <f t="shared" si="130"/>
        <v>12827.534746153846</v>
      </c>
      <c r="AG353" s="86">
        <f t="shared" si="120"/>
        <v>265.57875000000001</v>
      </c>
      <c r="AH353" s="86">
        <f t="shared" si="114"/>
        <v>294.74437499999993</v>
      </c>
    </row>
    <row r="354" spans="1:34">
      <c r="A354">
        <v>1722</v>
      </c>
      <c r="B354" s="21">
        <f t="shared" si="133"/>
        <v>7.737494789727819</v>
      </c>
      <c r="C354" s="21">
        <f t="shared" si="115"/>
        <v>7.737494789727819</v>
      </c>
      <c r="D354" s="21">
        <f t="shared" si="121"/>
        <v>0.19319587489957107</v>
      </c>
      <c r="E354" s="1"/>
      <c r="F354">
        <v>5.49</v>
      </c>
      <c r="G354">
        <f t="shared" si="118"/>
        <v>0.18214936247723132</v>
      </c>
      <c r="I354" s="1"/>
      <c r="J354" s="15">
        <v>8</v>
      </c>
      <c r="K354" s="20">
        <v>20.000013467594673</v>
      </c>
      <c r="L354" s="37">
        <v>1865.2192560000001</v>
      </c>
      <c r="M354" s="20">
        <v>1.3989144419999999</v>
      </c>
      <c r="N354" s="37">
        <v>154.75</v>
      </c>
      <c r="O354" s="37">
        <f t="shared" si="119"/>
        <v>849.57749999999999</v>
      </c>
      <c r="P354" s="9">
        <f t="shared" si="131"/>
        <v>2.5848159570396994</v>
      </c>
      <c r="Q354" s="9">
        <f t="shared" si="125"/>
        <v>0.18079669686591279</v>
      </c>
      <c r="R354" s="26">
        <v>20</v>
      </c>
      <c r="S354" s="26">
        <f t="shared" si="116"/>
        <v>109.80000000000001</v>
      </c>
      <c r="T354" s="20">
        <f t="shared" si="124"/>
        <v>17.415197510554975</v>
      </c>
      <c r="U354" s="20">
        <f t="shared" si="126"/>
        <v>1.2181177451340874</v>
      </c>
      <c r="V354" s="37">
        <f t="shared" si="128"/>
        <v>134.75</v>
      </c>
      <c r="W354" s="37">
        <f t="shared" si="129"/>
        <v>739.77750000000003</v>
      </c>
      <c r="X354" s="130">
        <f t="shared" si="113"/>
        <v>387.72239355595491</v>
      </c>
      <c r="Y354" s="130">
        <f t="shared" si="122"/>
        <v>27.119504529886918</v>
      </c>
      <c r="Z354" s="132">
        <v>3000</v>
      </c>
      <c r="AA354" s="131">
        <f t="shared" si="110"/>
        <v>16470</v>
      </c>
      <c r="AC354" s="86">
        <f t="shared" si="132"/>
        <v>179.06104857599999</v>
      </c>
      <c r="AE354" s="86">
        <f t="shared" si="123"/>
        <v>16470</v>
      </c>
      <c r="AF354" s="86">
        <f t="shared" si="130"/>
        <v>12209.074615384616</v>
      </c>
      <c r="AG354" s="86">
        <f t="shared" si="120"/>
        <v>739.77750000000003</v>
      </c>
      <c r="AH354" s="86">
        <f t="shared" si="114"/>
        <v>305.88991071428563</v>
      </c>
    </row>
    <row r="355" spans="1:34">
      <c r="A355">
        <v>1723</v>
      </c>
      <c r="B355" s="21">
        <f t="shared" si="133"/>
        <v>8.7812440868881954</v>
      </c>
      <c r="C355" s="21">
        <f t="shared" si="115"/>
        <v>8.7812440868881954</v>
      </c>
      <c r="D355" s="21">
        <f t="shared" si="121"/>
        <v>0.21925703088360046</v>
      </c>
      <c r="E355" s="1"/>
      <c r="F355">
        <v>5.49</v>
      </c>
      <c r="G355">
        <f t="shared" si="118"/>
        <v>0.18214936247723132</v>
      </c>
      <c r="I355" s="1"/>
      <c r="J355" s="15">
        <v>8</v>
      </c>
      <c r="K355" s="20">
        <v>20.000013467594673</v>
      </c>
      <c r="L355" s="37">
        <v>1865.2192560000001</v>
      </c>
      <c r="M355" s="20">
        <v>1.3989144419999999</v>
      </c>
      <c r="N355" s="37">
        <v>175.625</v>
      </c>
      <c r="O355" s="37">
        <f t="shared" si="119"/>
        <v>964.18125000000009</v>
      </c>
      <c r="P355" s="9">
        <f t="shared" si="131"/>
        <v>2.277581604850639</v>
      </c>
      <c r="Q355" s="9">
        <f t="shared" si="125"/>
        <v>0.15930698271886123</v>
      </c>
      <c r="R355" s="26">
        <v>20</v>
      </c>
      <c r="S355" s="26">
        <f t="shared" si="116"/>
        <v>109.80000000000001</v>
      </c>
      <c r="T355" s="20">
        <f t="shared" si="124"/>
        <v>17.722431862744035</v>
      </c>
      <c r="U355" s="20">
        <f t="shared" si="126"/>
        <v>1.239607459281139</v>
      </c>
      <c r="V355" s="37">
        <f t="shared" si="128"/>
        <v>155.625</v>
      </c>
      <c r="W355" s="37">
        <f t="shared" si="129"/>
        <v>854.38125000000002</v>
      </c>
      <c r="X355" s="130">
        <f t="shared" si="113"/>
        <v>341.63724072759584</v>
      </c>
      <c r="Y355" s="130">
        <f t="shared" si="122"/>
        <v>23.89604740782918</v>
      </c>
      <c r="Z355" s="132">
        <v>3000</v>
      </c>
      <c r="AA355" s="131">
        <f t="shared" si="110"/>
        <v>16470</v>
      </c>
      <c r="AC355" s="86">
        <f t="shared" si="132"/>
        <v>179.06104857599999</v>
      </c>
      <c r="AE355" s="86">
        <f t="shared" si="123"/>
        <v>16470</v>
      </c>
      <c r="AF355" s="86">
        <f t="shared" si="130"/>
        <v>12176.73</v>
      </c>
      <c r="AG355" s="86">
        <f t="shared" si="120"/>
        <v>854.38125000000002</v>
      </c>
      <c r="AH355" s="86">
        <f t="shared" si="114"/>
        <v>343.74147321428563</v>
      </c>
    </row>
    <row r="356" spans="1:34">
      <c r="A356">
        <v>1724</v>
      </c>
      <c r="B356" s="21">
        <f t="shared" si="133"/>
        <v>11.887491995203806</v>
      </c>
      <c r="C356" s="21">
        <f t="shared" si="115"/>
        <v>11.887491995203806</v>
      </c>
      <c r="D356" s="21">
        <f t="shared" si="121"/>
        <v>0.2968162795306819</v>
      </c>
      <c r="E356" s="1"/>
      <c r="F356">
        <v>5.49</v>
      </c>
      <c r="G356">
        <f t="shared" si="118"/>
        <v>0.18214936247723132</v>
      </c>
      <c r="I356" s="1"/>
      <c r="J356" s="15">
        <v>8</v>
      </c>
      <c r="K356" s="20">
        <v>20.000013467594673</v>
      </c>
      <c r="L356" s="37">
        <v>1865.2192560000001</v>
      </c>
      <c r="M356" s="20">
        <v>1.3989144419999999</v>
      </c>
      <c r="N356" s="37">
        <v>237.75</v>
      </c>
      <c r="O356" s="37">
        <f t="shared" si="119"/>
        <v>1305.2474999999999</v>
      </c>
      <c r="P356" s="9">
        <f t="shared" si="131"/>
        <v>3.9537355750870646</v>
      </c>
      <c r="Q356" s="9">
        <f t="shared" si="125"/>
        <v>0.27654670357097799</v>
      </c>
      <c r="R356" s="26">
        <v>47</v>
      </c>
      <c r="S356" s="26">
        <f t="shared" si="116"/>
        <v>258.03000000000003</v>
      </c>
      <c r="T356" s="20">
        <f t="shared" si="124"/>
        <v>16.046277892507607</v>
      </c>
      <c r="U356" s="20">
        <f t="shared" si="126"/>
        <v>1.1223677384290223</v>
      </c>
      <c r="V356" s="37">
        <f t="shared" si="128"/>
        <v>190.75</v>
      </c>
      <c r="W356" s="37">
        <f t="shared" si="129"/>
        <v>1047.2175</v>
      </c>
      <c r="X356" s="130" t="str">
        <f t="shared" si="113"/>
        <v/>
      </c>
      <c r="Y356" s="130" t="str">
        <f t="shared" si="122"/>
        <v/>
      </c>
      <c r="Z356" s="132"/>
      <c r="AA356" s="131" t="str">
        <f t="shared" si="110"/>
        <v/>
      </c>
      <c r="AC356" s="86">
        <f t="shared" si="132"/>
        <v>179.06104857599999</v>
      </c>
      <c r="AE356" s="86" t="str">
        <f t="shared" si="123"/>
        <v/>
      </c>
      <c r="AF356" s="86">
        <f t="shared" si="130"/>
        <v>12219.948</v>
      </c>
      <c r="AG356" s="86">
        <f t="shared" si="120"/>
        <v>1047.2175</v>
      </c>
      <c r="AH356" s="86">
        <f t="shared" si="114"/>
        <v>361.98656249999993</v>
      </c>
    </row>
    <row r="357" spans="1:34">
      <c r="A357">
        <v>1725</v>
      </c>
      <c r="B357" s="21">
        <f t="shared" si="133"/>
        <v>10.519437360868517</v>
      </c>
      <c r="C357" s="21">
        <f t="shared" si="115"/>
        <v>10.519437360868517</v>
      </c>
      <c r="D357" s="21">
        <f t="shared" si="121"/>
        <v>0.26265761200670462</v>
      </c>
      <c r="E357" s="1"/>
      <c r="F357">
        <v>5.49</v>
      </c>
      <c r="G357">
        <f t="shared" si="118"/>
        <v>0.18214936247723132</v>
      </c>
      <c r="I357" s="1"/>
      <c r="J357" s="15">
        <v>9</v>
      </c>
      <c r="K357" s="20">
        <v>22.500015151044003</v>
      </c>
      <c r="L357" s="37">
        <v>2098.3716629999999</v>
      </c>
      <c r="M357" s="20">
        <v>1.57377874725</v>
      </c>
      <c r="N357" s="37">
        <v>236.6875</v>
      </c>
      <c r="O357" s="37">
        <f t="shared" si="119"/>
        <v>1299.4143750000001</v>
      </c>
      <c r="P357" s="9">
        <f t="shared" si="131"/>
        <v>3.8024847363792351</v>
      </c>
      <c r="Q357" s="9">
        <f t="shared" si="125"/>
        <v>0.26596736156324269</v>
      </c>
      <c r="R357" s="26">
        <v>40</v>
      </c>
      <c r="S357" s="26">
        <f t="shared" si="116"/>
        <v>219.60000000000002</v>
      </c>
      <c r="T357" s="20">
        <f t="shared" si="124"/>
        <v>18.697530414664769</v>
      </c>
      <c r="U357" s="20">
        <f t="shared" si="126"/>
        <v>1.3078113856867573</v>
      </c>
      <c r="V357" s="37">
        <f t="shared" si="128"/>
        <v>196.6875</v>
      </c>
      <c r="W357" s="37">
        <f t="shared" si="129"/>
        <v>1079.8143750000002</v>
      </c>
      <c r="X357" s="130">
        <f t="shared" si="113"/>
        <v>285.18635522844261</v>
      </c>
      <c r="Y357" s="130">
        <f t="shared" si="122"/>
        <v>19.947552117243198</v>
      </c>
      <c r="Z357" s="132">
        <v>3000</v>
      </c>
      <c r="AA357" s="131">
        <f t="shared" si="110"/>
        <v>16470</v>
      </c>
      <c r="AC357" s="86">
        <f t="shared" si="132"/>
        <v>201.443679648</v>
      </c>
      <c r="AE357" s="86">
        <f t="shared" si="123"/>
        <v>16470</v>
      </c>
      <c r="AF357" s="86">
        <f t="shared" si="130"/>
        <v>11589.795</v>
      </c>
      <c r="AG357" s="86">
        <f t="shared" si="120"/>
        <v>1079.8143750000002</v>
      </c>
      <c r="AH357" s="86">
        <f t="shared" si="114"/>
        <v>293.40843749999993</v>
      </c>
    </row>
    <row r="358" spans="1:34">
      <c r="A358">
        <v>1726</v>
      </c>
      <c r="B358" s="21">
        <f t="shared" si="133"/>
        <v>6.8374953957691718</v>
      </c>
      <c r="C358" s="21">
        <f t="shared" si="115"/>
        <v>6.8374953957691718</v>
      </c>
      <c r="D358" s="21">
        <f t="shared" si="121"/>
        <v>0.17072397991933017</v>
      </c>
      <c r="E358" s="1"/>
      <c r="F358">
        <v>4.2750000000000004</v>
      </c>
      <c r="G358">
        <f t="shared" si="118"/>
        <v>0.23391812865497075</v>
      </c>
      <c r="I358" s="1"/>
      <c r="J358" s="15">
        <v>8</v>
      </c>
      <c r="K358" s="20">
        <v>20.000013467594673</v>
      </c>
      <c r="L358" s="37">
        <v>1865.2192560000001</v>
      </c>
      <c r="M358" s="20">
        <v>1.3989144419999999</v>
      </c>
      <c r="N358" s="37">
        <v>136.75</v>
      </c>
      <c r="O358" s="37">
        <f t="shared" si="119"/>
        <v>584.60625000000005</v>
      </c>
      <c r="P358" s="9">
        <f t="shared" si="131"/>
        <v>7.3126191837640482</v>
      </c>
      <c r="Q358" s="9">
        <f t="shared" si="125"/>
        <v>0.5114860848263254</v>
      </c>
      <c r="R358" s="41">
        <v>50</v>
      </c>
      <c r="S358" s="26">
        <f t="shared" si="116"/>
        <v>213.75000000000003</v>
      </c>
      <c r="T358" s="20">
        <f t="shared" si="124"/>
        <v>12.687394283830624</v>
      </c>
      <c r="U358" s="20">
        <f t="shared" si="126"/>
        <v>0.88742835717367474</v>
      </c>
      <c r="V358" s="37">
        <f t="shared" si="128"/>
        <v>86.75</v>
      </c>
      <c r="W358" s="37">
        <f t="shared" si="129"/>
        <v>370.85625000000005</v>
      </c>
      <c r="X358" s="130">
        <f t="shared" si="113"/>
        <v>427.05696033182045</v>
      </c>
      <c r="Y358" s="130">
        <f t="shared" si="122"/>
        <v>29.870787353857409</v>
      </c>
      <c r="Z358" s="132">
        <v>2920</v>
      </c>
      <c r="AA358" s="131">
        <f t="shared" si="110"/>
        <v>12483.000000000002</v>
      </c>
      <c r="AC358" s="86">
        <f t="shared" si="132"/>
        <v>179.06104857599999</v>
      </c>
      <c r="AE358" s="86">
        <f t="shared" si="123"/>
        <v>12483.000000000002</v>
      </c>
      <c r="AF358" s="86">
        <f t="shared" si="130"/>
        <v>11058.924705882353</v>
      </c>
      <c r="AG358" s="86">
        <f t="shared" si="120"/>
        <v>370.85625000000005</v>
      </c>
      <c r="AH358" s="86">
        <f t="shared" si="114"/>
        <v>297.78522321428568</v>
      </c>
    </row>
    <row r="359" spans="1:34">
      <c r="A359">
        <v>1727</v>
      </c>
      <c r="B359" s="21">
        <f t="shared" si="133"/>
        <v>6.5083289507565185</v>
      </c>
      <c r="C359" s="21">
        <f t="shared" si="115"/>
        <v>6.5083289507565185</v>
      </c>
      <c r="D359" s="21">
        <f t="shared" si="121"/>
        <v>0.16250509240340871</v>
      </c>
      <c r="E359" s="1"/>
      <c r="F359">
        <v>4.2750000000000004</v>
      </c>
      <c r="G359">
        <f t="shared" si="118"/>
        <v>0.23391812865497075</v>
      </c>
      <c r="I359" s="1"/>
      <c r="J359" s="15">
        <v>6</v>
      </c>
      <c r="K359" s="20">
        <v>15.000010100696004</v>
      </c>
      <c r="L359" s="37">
        <v>1398.914442</v>
      </c>
      <c r="M359" s="20">
        <v>1.0491858315</v>
      </c>
      <c r="N359" s="37">
        <v>97.625</v>
      </c>
      <c r="O359" s="37">
        <f t="shared" si="119"/>
        <v>417.34687500000001</v>
      </c>
      <c r="P359" s="9">
        <f t="shared" si="131"/>
        <v>7.8361128310934305</v>
      </c>
      <c r="Q359" s="9">
        <f t="shared" si="125"/>
        <v>0.54810220134699106</v>
      </c>
      <c r="R359" s="41">
        <v>51</v>
      </c>
      <c r="S359" s="26">
        <f t="shared" si="116"/>
        <v>218.02500000000001</v>
      </c>
      <c r="T359" s="20">
        <f t="shared" si="124"/>
        <v>7.1638972696025736</v>
      </c>
      <c r="U359" s="20">
        <f t="shared" si="126"/>
        <v>0.50108363015300905</v>
      </c>
      <c r="V359" s="37">
        <f t="shared" si="128"/>
        <v>46.625</v>
      </c>
      <c r="W359" s="37">
        <f t="shared" si="129"/>
        <v>199.32187500000001</v>
      </c>
      <c r="X359" s="130">
        <f t="shared" si="113"/>
        <v>414.85303223435812</v>
      </c>
      <c r="Y359" s="130">
        <f t="shared" si="122"/>
        <v>29.01717536542894</v>
      </c>
      <c r="Z359" s="132">
        <v>2700</v>
      </c>
      <c r="AA359" s="131">
        <f t="shared" ref="AA359:AA422" si="134">IF(Z359="","",Z359*F359)</f>
        <v>11542.500000000002</v>
      </c>
      <c r="AC359" s="86">
        <f t="shared" si="132"/>
        <v>134.295786432</v>
      </c>
      <c r="AE359" s="86">
        <f t="shared" si="123"/>
        <v>11542.500000000002</v>
      </c>
      <c r="AF359" s="86">
        <f t="shared" si="130"/>
        <v>11400.395294117647</v>
      </c>
      <c r="AG359" s="86">
        <f t="shared" si="120"/>
        <v>199.32187500000001</v>
      </c>
      <c r="AH359" s="86">
        <f t="shared" si="114"/>
        <v>307.41669642857141</v>
      </c>
    </row>
    <row r="360" spans="1:34">
      <c r="A360">
        <v>1728</v>
      </c>
      <c r="B360" s="21">
        <v>9.19</v>
      </c>
      <c r="C360" s="21">
        <f t="shared" si="115"/>
        <v>9.19</v>
      </c>
      <c r="D360" s="21">
        <f t="shared" si="121"/>
        <v>0.22946317103620475</v>
      </c>
      <c r="E360" s="1"/>
      <c r="F360">
        <v>4.2750000000000004</v>
      </c>
      <c r="G360">
        <f t="shared" si="118"/>
        <v>0.23391812865497075</v>
      </c>
      <c r="I360" s="1"/>
      <c r="J360" s="15">
        <v>0</v>
      </c>
      <c r="K360" s="20">
        <v>0</v>
      </c>
      <c r="L360" s="37">
        <v>0</v>
      </c>
      <c r="M360" s="20">
        <v>0</v>
      </c>
      <c r="N360" s="37">
        <v>0</v>
      </c>
      <c r="O360" s="37">
        <f t="shared" si="119"/>
        <v>0</v>
      </c>
      <c r="P360" s="9">
        <f t="shared" si="131"/>
        <v>10.881392818280741</v>
      </c>
      <c r="Q360" s="9">
        <f t="shared" si="125"/>
        <v>0.76110636561479883</v>
      </c>
      <c r="R360" s="41">
        <v>100</v>
      </c>
      <c r="S360" s="26">
        <f t="shared" si="116"/>
        <v>427.50000000000006</v>
      </c>
      <c r="T360" s="20">
        <f t="shared" si="124"/>
        <v>-10.881392818280741</v>
      </c>
      <c r="U360" s="20">
        <f t="shared" si="126"/>
        <v>-0.76110636561479883</v>
      </c>
      <c r="V360" s="37">
        <f t="shared" si="128"/>
        <v>-100</v>
      </c>
      <c r="W360" s="37">
        <f t="shared" si="129"/>
        <v>-427.50000000000006</v>
      </c>
      <c r="X360" s="130">
        <f t="shared" si="113"/>
        <v>250.27203482045704</v>
      </c>
      <c r="Y360" s="130">
        <f t="shared" si="122"/>
        <v>17.505446409140372</v>
      </c>
      <c r="Z360" s="132">
        <v>2300</v>
      </c>
      <c r="AA360" s="131">
        <f t="shared" si="134"/>
        <v>9832.5</v>
      </c>
      <c r="AC360" s="86">
        <f t="shared" si="132"/>
        <v>0</v>
      </c>
      <c r="AE360" s="86">
        <f t="shared" si="123"/>
        <v>9832.5</v>
      </c>
      <c r="AF360" s="86">
        <f t="shared" si="130"/>
        <v>11400.395294117647</v>
      </c>
      <c r="AG360" s="86">
        <f t="shared" si="120"/>
        <v>-427.50000000000006</v>
      </c>
      <c r="AH360" s="86">
        <f t="shared" si="114"/>
        <v>329.01435267857141</v>
      </c>
    </row>
    <row r="361" spans="1:34">
      <c r="A361">
        <v>1729</v>
      </c>
      <c r="B361" s="21">
        <f t="shared" ref="B361:B392" si="135">IF(N361="","",N361/K361)</f>
        <v>9.9035647597116281</v>
      </c>
      <c r="C361" s="21">
        <f t="shared" si="115"/>
        <v>9.9035647597116281</v>
      </c>
      <c r="D361" s="21">
        <f t="shared" si="121"/>
        <v>0.24728001896907936</v>
      </c>
      <c r="E361" s="1"/>
      <c r="F361">
        <v>4.2750000000000004</v>
      </c>
      <c r="G361">
        <f t="shared" si="118"/>
        <v>0.23391812865497075</v>
      </c>
      <c r="I361" s="1"/>
      <c r="J361" s="15">
        <v>7</v>
      </c>
      <c r="K361" s="20">
        <v>17.50001178414534</v>
      </c>
      <c r="L361" s="37">
        <v>1632.066849</v>
      </c>
      <c r="M361" s="20">
        <v>1.2240501367499999</v>
      </c>
      <c r="N361" s="37">
        <v>173.3125</v>
      </c>
      <c r="O361" s="37">
        <f t="shared" si="119"/>
        <v>740.91093750000005</v>
      </c>
      <c r="P361" s="9">
        <f t="shared" si="131"/>
        <v>10.905164213127712</v>
      </c>
      <c r="Q361" s="9">
        <f t="shared" si="125"/>
        <v>0.76276907187306175</v>
      </c>
      <c r="R361" s="41">
        <v>108</v>
      </c>
      <c r="S361" s="26">
        <f t="shared" si="116"/>
        <v>461.70000000000005</v>
      </c>
      <c r="T361" s="20">
        <f t="shared" si="124"/>
        <v>6.5948475710176275</v>
      </c>
      <c r="U361" s="20">
        <f t="shared" si="126"/>
        <v>0.46128106487693837</v>
      </c>
      <c r="V361" s="37">
        <f t="shared" si="128"/>
        <v>65.3125</v>
      </c>
      <c r="W361" s="37">
        <f t="shared" si="129"/>
        <v>279.2109375</v>
      </c>
      <c r="X361" s="130">
        <f t="shared" si="113"/>
        <v>262.53173105677826</v>
      </c>
      <c r="Y361" s="130">
        <f t="shared" si="122"/>
        <v>18.362959137684818</v>
      </c>
      <c r="Z361" s="132">
        <v>2600</v>
      </c>
      <c r="AA361" s="131">
        <f t="shared" si="134"/>
        <v>11115.000000000002</v>
      </c>
      <c r="AC361" s="86">
        <f t="shared" si="132"/>
        <v>156.67841750399998</v>
      </c>
      <c r="AE361" s="86">
        <f t="shared" si="123"/>
        <v>11115.000000000002</v>
      </c>
      <c r="AF361" s="86">
        <f t="shared" si="130"/>
        <v>11289.54</v>
      </c>
      <c r="AG361" s="86">
        <f t="shared" si="120"/>
        <v>279.2109375</v>
      </c>
      <c r="AH361" s="86">
        <f t="shared" si="114"/>
        <v>354.72160714285712</v>
      </c>
    </row>
    <row r="362" spans="1:34">
      <c r="A362">
        <v>1730</v>
      </c>
      <c r="B362" s="21">
        <f t="shared" si="135"/>
        <v>8.2678515754534505</v>
      </c>
      <c r="C362" s="21">
        <f t="shared" si="115"/>
        <v>8.2678515754534505</v>
      </c>
      <c r="D362" s="21">
        <f t="shared" si="121"/>
        <v>0.20643824158435584</v>
      </c>
      <c r="E362" s="2"/>
      <c r="F362">
        <v>4.2750000000000004</v>
      </c>
      <c r="G362">
        <f t="shared" si="118"/>
        <v>0.23391812865497075</v>
      </c>
      <c r="I362" s="2"/>
      <c r="J362" s="15">
        <v>7</v>
      </c>
      <c r="K362" s="20">
        <v>17.50001178414534</v>
      </c>
      <c r="L362" s="37">
        <v>1632.066849</v>
      </c>
      <c r="M362" s="20">
        <v>1.2240501367499999</v>
      </c>
      <c r="N362" s="37">
        <v>144.6875</v>
      </c>
      <c r="O362" s="37">
        <f t="shared" si="119"/>
        <v>618.5390625</v>
      </c>
      <c r="P362" s="9">
        <f t="shared" si="131"/>
        <v>8.4665283793705317</v>
      </c>
      <c r="Q362" s="9">
        <f t="shared" si="125"/>
        <v>0.59219704240172788</v>
      </c>
      <c r="R362" s="41">
        <v>70</v>
      </c>
      <c r="S362" s="26">
        <f t="shared" si="116"/>
        <v>299.25</v>
      </c>
      <c r="T362" s="20">
        <f t="shared" si="124"/>
        <v>9.0334834047748078</v>
      </c>
      <c r="U362" s="20">
        <f t="shared" si="126"/>
        <v>0.63185309434827219</v>
      </c>
      <c r="V362" s="37">
        <f t="shared" si="128"/>
        <v>74.6875</v>
      </c>
      <c r="W362" s="37">
        <f t="shared" si="129"/>
        <v>319.2890625</v>
      </c>
      <c r="X362" s="130">
        <f t="shared" si="113"/>
        <v>362.85121625873705</v>
      </c>
      <c r="Y362" s="130">
        <f t="shared" si="122"/>
        <v>25.379873245788335</v>
      </c>
      <c r="Z362" s="132">
        <v>3000</v>
      </c>
      <c r="AA362" s="131">
        <f t="shared" si="134"/>
        <v>12825.000000000002</v>
      </c>
      <c r="AC362" s="86">
        <f t="shared" si="132"/>
        <v>156.67841750399998</v>
      </c>
      <c r="AE362" s="86">
        <f t="shared" si="123"/>
        <v>12825.000000000002</v>
      </c>
      <c r="AF362" s="86">
        <f t="shared" si="130"/>
        <v>11535.75</v>
      </c>
      <c r="AG362" s="86">
        <f t="shared" si="120"/>
        <v>319.2890625</v>
      </c>
      <c r="AH362" s="86">
        <f t="shared" si="114"/>
        <v>377.85029017857141</v>
      </c>
    </row>
    <row r="363" spans="1:34">
      <c r="A363">
        <v>1731</v>
      </c>
      <c r="B363" s="21">
        <f t="shared" si="135"/>
        <v>6.768745442063997</v>
      </c>
      <c r="C363" s="21">
        <f t="shared" si="115"/>
        <v>6.768745442063997</v>
      </c>
      <c r="D363" s="21">
        <f t="shared" si="121"/>
        <v>0.16900737683056175</v>
      </c>
      <c r="E363" s="2"/>
      <c r="F363">
        <v>4.2750000000000004</v>
      </c>
      <c r="G363">
        <f t="shared" si="118"/>
        <v>0.23391812865497075</v>
      </c>
      <c r="I363" s="2"/>
      <c r="J363" s="15">
        <v>8</v>
      </c>
      <c r="K363" s="20">
        <v>20.000013467594673</v>
      </c>
      <c r="L363" s="37">
        <v>1865.2192560000001</v>
      </c>
      <c r="M363" s="20">
        <v>1.3989144419999999</v>
      </c>
      <c r="N363" s="37">
        <v>135.375</v>
      </c>
      <c r="O363" s="37">
        <f t="shared" si="119"/>
        <v>578.72812500000009</v>
      </c>
      <c r="P363" s="9">
        <f t="shared" si="131"/>
        <v>11.819029195993158</v>
      </c>
      <c r="Q363" s="9">
        <f t="shared" si="125"/>
        <v>0.82668997495844887</v>
      </c>
      <c r="R363" s="41">
        <v>80</v>
      </c>
      <c r="S363" s="26">
        <f t="shared" si="116"/>
        <v>342</v>
      </c>
      <c r="T363" s="20">
        <f t="shared" si="124"/>
        <v>8.1809842716015151</v>
      </c>
      <c r="U363" s="20">
        <f t="shared" si="126"/>
        <v>0.57222446704155128</v>
      </c>
      <c r="V363" s="37">
        <f t="shared" si="128"/>
        <v>55.375</v>
      </c>
      <c r="W363" s="37">
        <f t="shared" si="129"/>
        <v>236.72812500000001</v>
      </c>
      <c r="X363" s="130">
        <f t="shared" si="113"/>
        <v>376.73155562228192</v>
      </c>
      <c r="Y363" s="130">
        <f t="shared" si="122"/>
        <v>26.350742951800555</v>
      </c>
      <c r="Z363" s="132">
        <v>2550</v>
      </c>
      <c r="AA363" s="131">
        <f t="shared" si="134"/>
        <v>10901.25</v>
      </c>
      <c r="AC363" s="86">
        <f t="shared" si="132"/>
        <v>179.06104857599999</v>
      </c>
      <c r="AE363" s="86">
        <f t="shared" si="123"/>
        <v>10901.25</v>
      </c>
      <c r="AF363" s="86">
        <f t="shared" si="130"/>
        <v>10729.75</v>
      </c>
      <c r="AG363" s="86">
        <f t="shared" si="120"/>
        <v>236.72812500000001</v>
      </c>
      <c r="AH363" s="86">
        <f t="shared" si="114"/>
        <v>349.55854910714288</v>
      </c>
    </row>
    <row r="364" spans="1:34">
      <c r="A364">
        <v>1732</v>
      </c>
      <c r="B364" s="21">
        <f t="shared" si="135"/>
        <v>7.3222172915894941</v>
      </c>
      <c r="C364" s="21">
        <f t="shared" si="115"/>
        <v>7.3222172915894941</v>
      </c>
      <c r="D364" s="21">
        <f t="shared" si="121"/>
        <v>0.18282689866640439</v>
      </c>
      <c r="E364" s="2"/>
      <c r="F364">
        <v>4.2750000000000004</v>
      </c>
      <c r="G364">
        <f t="shared" si="118"/>
        <v>0.23391812865497075</v>
      </c>
      <c r="I364" s="2"/>
      <c r="J364" s="15">
        <v>9</v>
      </c>
      <c r="K364" s="20">
        <v>22.500015151044003</v>
      </c>
      <c r="L364" s="37">
        <v>2098.3716629999999</v>
      </c>
      <c r="M364" s="20">
        <v>1.57377874725</v>
      </c>
      <c r="N364" s="37">
        <v>164.75</v>
      </c>
      <c r="O364" s="37">
        <f t="shared" si="119"/>
        <v>704.30625000000009</v>
      </c>
      <c r="P364" s="9">
        <f t="shared" si="131"/>
        <v>15.0227718762661</v>
      </c>
      <c r="Q364" s="9">
        <f t="shared" si="125"/>
        <v>1.050777919256449</v>
      </c>
      <c r="R364" s="41">
        <v>109.99999999999999</v>
      </c>
      <c r="S364" s="26">
        <f t="shared" si="116"/>
        <v>470.25</v>
      </c>
      <c r="T364" s="20">
        <f t="shared" si="124"/>
        <v>7.4772432747779032</v>
      </c>
      <c r="U364" s="20">
        <f t="shared" si="126"/>
        <v>0.52300082799355097</v>
      </c>
      <c r="V364" s="37">
        <f t="shared" si="128"/>
        <v>54.750000000000014</v>
      </c>
      <c r="W364" s="37">
        <f t="shared" si="129"/>
        <v>234.05625000000009</v>
      </c>
      <c r="X364" s="130">
        <f t="shared" si="113"/>
        <v>327.76956820944224</v>
      </c>
      <c r="Y364" s="130">
        <f t="shared" si="122"/>
        <v>22.926063692867981</v>
      </c>
      <c r="Z364" s="132">
        <v>2400</v>
      </c>
      <c r="AA364" s="131">
        <f t="shared" si="134"/>
        <v>10260</v>
      </c>
      <c r="AC364" s="86">
        <f t="shared" si="132"/>
        <v>201.443679648</v>
      </c>
      <c r="AE364" s="86">
        <f t="shared" si="123"/>
        <v>10260</v>
      </c>
      <c r="AF364" s="86">
        <f t="shared" si="130"/>
        <v>10729.75</v>
      </c>
      <c r="AG364" s="86">
        <f t="shared" si="120"/>
        <v>234.05625000000009</v>
      </c>
      <c r="AH364" s="86">
        <f t="shared" si="114"/>
        <v>368.12834821428572</v>
      </c>
    </row>
    <row r="365" spans="1:34">
      <c r="A365">
        <v>1733</v>
      </c>
      <c r="B365" s="21">
        <f t="shared" si="135"/>
        <v>8.579539677257312</v>
      </c>
      <c r="C365" s="21">
        <f t="shared" si="115"/>
        <v>8.579539677257312</v>
      </c>
      <c r="D365" s="21">
        <f t="shared" si="121"/>
        <v>0.21422071603638737</v>
      </c>
      <c r="E365" s="2"/>
      <c r="F365">
        <v>4.2750000000000004</v>
      </c>
      <c r="G365">
        <f t="shared" si="118"/>
        <v>0.23391812865497075</v>
      </c>
      <c r="I365" s="2"/>
      <c r="J365" s="15">
        <v>11</v>
      </c>
      <c r="K365" s="20">
        <v>27.500018517942674</v>
      </c>
      <c r="L365" s="37">
        <v>2564.676477</v>
      </c>
      <c r="M365" s="20">
        <v>1.9235073577499999</v>
      </c>
      <c r="N365" s="37">
        <v>235.9375</v>
      </c>
      <c r="O365" s="37">
        <f t="shared" si="119"/>
        <v>1008.6328125000001</v>
      </c>
      <c r="P365" s="9">
        <f t="shared" si="131"/>
        <v>5.8278184938686461</v>
      </c>
      <c r="Q365" s="9">
        <f t="shared" si="125"/>
        <v>0.40763069833112586</v>
      </c>
      <c r="R365" s="26">
        <v>50</v>
      </c>
      <c r="S365" s="26">
        <f t="shared" si="116"/>
        <v>213.75000000000003</v>
      </c>
      <c r="T365" s="20">
        <f t="shared" si="124"/>
        <v>21.67220002407403</v>
      </c>
      <c r="U365" s="20">
        <f t="shared" si="126"/>
        <v>1.5158766594188746</v>
      </c>
      <c r="V365" s="37">
        <f t="shared" si="128"/>
        <v>185.9375</v>
      </c>
      <c r="W365" s="37">
        <f t="shared" si="129"/>
        <v>794.88281250000011</v>
      </c>
      <c r="X365" s="130">
        <f t="shared" si="113"/>
        <v>320.53001716277555</v>
      </c>
      <c r="Y365" s="130">
        <f t="shared" si="122"/>
        <v>22.419688408211922</v>
      </c>
      <c r="Z365" s="132">
        <v>2750</v>
      </c>
      <c r="AA365" s="131">
        <f t="shared" si="134"/>
        <v>11756.250000000002</v>
      </c>
      <c r="AC365" s="86">
        <f t="shared" si="132"/>
        <v>246.20894179199999</v>
      </c>
      <c r="AE365" s="86">
        <f t="shared" si="123"/>
        <v>11756.250000000002</v>
      </c>
      <c r="AF365" s="86">
        <f t="shared" si="130"/>
        <v>10337.25</v>
      </c>
      <c r="AG365" s="86">
        <f t="shared" si="120"/>
        <v>794.88281250000011</v>
      </c>
      <c r="AH365" s="86">
        <f t="shared" si="114"/>
        <v>373.70419642857144</v>
      </c>
    </row>
    <row r="366" spans="1:34">
      <c r="A366">
        <v>1734</v>
      </c>
      <c r="B366" s="21">
        <f t="shared" si="135"/>
        <v>9.3083270652945345</v>
      </c>
      <c r="C366" s="21">
        <f t="shared" si="115"/>
        <v>9.3083270652945345</v>
      </c>
      <c r="D366" s="21">
        <f t="shared" si="121"/>
        <v>0.23241765456415822</v>
      </c>
      <c r="E366" s="2"/>
      <c r="F366">
        <v>4.2750000000000004</v>
      </c>
      <c r="G366">
        <f t="shared" si="118"/>
        <v>0.23391812865497075</v>
      </c>
      <c r="I366" s="2"/>
      <c r="J366" s="15">
        <v>6</v>
      </c>
      <c r="K366" s="20">
        <v>15.000010100696004</v>
      </c>
      <c r="L366" s="37">
        <v>1398.914442</v>
      </c>
      <c r="M366" s="20">
        <v>1.0491858315</v>
      </c>
      <c r="N366" s="37">
        <v>139.625</v>
      </c>
      <c r="O366" s="37">
        <f t="shared" si="119"/>
        <v>596.89687500000002</v>
      </c>
      <c r="P366" s="9">
        <f t="shared" si="131"/>
        <v>5.3715345033826329</v>
      </c>
      <c r="Q366" s="9">
        <f t="shared" si="125"/>
        <v>0.37571560662488812</v>
      </c>
      <c r="R366" s="26">
        <v>50</v>
      </c>
      <c r="S366" s="26">
        <f t="shared" si="116"/>
        <v>213.75000000000003</v>
      </c>
      <c r="T366" s="20">
        <f t="shared" si="124"/>
        <v>9.628475597313372</v>
      </c>
      <c r="U366" s="20">
        <f t="shared" si="126"/>
        <v>0.6734702248751121</v>
      </c>
      <c r="V366" s="37">
        <f t="shared" si="128"/>
        <v>89.625</v>
      </c>
      <c r="W366" s="37">
        <f t="shared" si="129"/>
        <v>383.14687500000002</v>
      </c>
      <c r="X366" s="130">
        <f t="shared" si="113"/>
        <v>322.29207020295797</v>
      </c>
      <c r="Y366" s="130">
        <f t="shared" si="122"/>
        <v>22.542936397493285</v>
      </c>
      <c r="Z366" s="132">
        <v>3000</v>
      </c>
      <c r="AA366" s="131">
        <f t="shared" si="134"/>
        <v>12825.000000000002</v>
      </c>
      <c r="AC366" s="86">
        <f t="shared" si="132"/>
        <v>134.295786432</v>
      </c>
      <c r="AE366" s="86">
        <f t="shared" si="123"/>
        <v>12825.000000000002</v>
      </c>
      <c r="AF366" s="86">
        <f t="shared" si="130"/>
        <v>9976.5</v>
      </c>
      <c r="AG366" s="86">
        <f t="shared" si="120"/>
        <v>383.14687500000002</v>
      </c>
      <c r="AH366" s="86">
        <f t="shared" si="114"/>
        <v>364.96100446428579</v>
      </c>
    </row>
    <row r="367" spans="1:34">
      <c r="A367">
        <v>1735</v>
      </c>
      <c r="B367" s="21">
        <f t="shared" si="135"/>
        <v>9.5124935944795972</v>
      </c>
      <c r="C367" s="21">
        <f t="shared" si="115"/>
        <v>9.5124935944795972</v>
      </c>
      <c r="D367" s="21">
        <f t="shared" si="121"/>
        <v>0.23751544555504617</v>
      </c>
      <c r="E367" s="2"/>
      <c r="F367">
        <v>4.2750000000000004</v>
      </c>
      <c r="G367">
        <f t="shared" si="118"/>
        <v>0.23391812865497075</v>
      </c>
      <c r="I367" s="2"/>
      <c r="J367" s="15">
        <v>4</v>
      </c>
      <c r="K367" s="20">
        <v>10.000006733797337</v>
      </c>
      <c r="L367" s="37">
        <v>932.60962800000004</v>
      </c>
      <c r="M367" s="20">
        <v>0.69945722099999996</v>
      </c>
      <c r="N367" s="37">
        <v>95.125</v>
      </c>
      <c r="O367" s="37">
        <f t="shared" si="119"/>
        <v>406.65937500000001</v>
      </c>
      <c r="P367" s="9">
        <f t="shared" si="131"/>
        <v>45.413959621555314</v>
      </c>
      <c r="Q367" s="9">
        <f t="shared" si="125"/>
        <v>3.176510060152431</v>
      </c>
      <c r="R367" s="26">
        <v>432</v>
      </c>
      <c r="S367" s="26">
        <f t="shared" si="116"/>
        <v>1846.8000000000002</v>
      </c>
      <c r="T367" s="20">
        <f t="shared" si="124"/>
        <v>-35.413952887757979</v>
      </c>
      <c r="U367" s="20">
        <f t="shared" si="126"/>
        <v>-2.4770528391524311</v>
      </c>
      <c r="V367" s="37">
        <f t="shared" si="128"/>
        <v>-336.875</v>
      </c>
      <c r="W367" s="37">
        <f t="shared" si="129"/>
        <v>-1440.1406250000002</v>
      </c>
      <c r="X367" s="130">
        <f t="shared" si="113"/>
        <v>52.562453265689022</v>
      </c>
      <c r="Y367" s="130">
        <f t="shared" si="122"/>
        <v>3.6765162733245731</v>
      </c>
      <c r="Z367" s="132">
        <v>500</v>
      </c>
      <c r="AA367" s="131">
        <f t="shared" si="134"/>
        <v>2137.5</v>
      </c>
      <c r="AC367" s="86">
        <f t="shared" si="132"/>
        <v>89.530524287999995</v>
      </c>
      <c r="AE367" s="86">
        <f t="shared" si="123"/>
        <v>2137.5</v>
      </c>
      <c r="AF367" s="86">
        <f t="shared" si="130"/>
        <v>9992.25</v>
      </c>
      <c r="AG367" s="86">
        <f t="shared" si="120"/>
        <v>-1440.1406250000002</v>
      </c>
      <c r="AH367" s="86">
        <f t="shared" si="114"/>
        <v>345.95366071428572</v>
      </c>
    </row>
    <row r="368" spans="1:34">
      <c r="A368">
        <v>1736</v>
      </c>
      <c r="B368" s="21">
        <f t="shared" si="135"/>
        <v>7.2499951180002187</v>
      </c>
      <c r="C368" s="21">
        <f t="shared" si="115"/>
        <v>7.2499951180002187</v>
      </c>
      <c r="D368" s="21">
        <f t="shared" si="121"/>
        <v>0.18102359845194058</v>
      </c>
      <c r="E368" s="2"/>
      <c r="F368">
        <v>4.2750000000000004</v>
      </c>
      <c r="G368">
        <f t="shared" si="118"/>
        <v>0.23391812865497075</v>
      </c>
      <c r="I368" s="2"/>
      <c r="J368" s="15">
        <v>4</v>
      </c>
      <c r="K368" s="20">
        <v>10.000006733797337</v>
      </c>
      <c r="L368" s="37">
        <v>932.60962800000004</v>
      </c>
      <c r="M368" s="20">
        <v>0.69945722099999996</v>
      </c>
      <c r="N368" s="37">
        <v>72.5</v>
      </c>
      <c r="O368" s="37">
        <f t="shared" si="119"/>
        <v>309.9375</v>
      </c>
      <c r="P368" s="9">
        <f t="shared" si="131"/>
        <v>7.0344874954988157</v>
      </c>
      <c r="Q368" s="9">
        <f t="shared" si="125"/>
        <v>0.49203197615172423</v>
      </c>
      <c r="R368" s="26">
        <v>51</v>
      </c>
      <c r="S368" s="26">
        <f t="shared" si="116"/>
        <v>218.02500000000001</v>
      </c>
      <c r="T368" s="20">
        <f t="shared" si="124"/>
        <v>2.9655192382985209</v>
      </c>
      <c r="U368" s="20">
        <f t="shared" si="126"/>
        <v>0.20742524484827593</v>
      </c>
      <c r="V368" s="37">
        <f t="shared" si="128"/>
        <v>21.5</v>
      </c>
      <c r="W368" s="37">
        <f t="shared" si="129"/>
        <v>91.912500000000009</v>
      </c>
      <c r="X368" s="130">
        <f t="shared" ref="X368:X425" si="136">IF(Z368="","",Z368/B368)</f>
        <v>82.758676417633126</v>
      </c>
      <c r="Y368" s="130">
        <f t="shared" si="122"/>
        <v>5.788611484137931</v>
      </c>
      <c r="Z368" s="132">
        <v>600</v>
      </c>
      <c r="AA368" s="131">
        <f t="shared" si="134"/>
        <v>2565</v>
      </c>
      <c r="AC368" s="86">
        <f t="shared" si="132"/>
        <v>89.530524287999995</v>
      </c>
      <c r="AE368" s="86">
        <f t="shared" si="123"/>
        <v>2565</v>
      </c>
      <c r="AF368" s="86">
        <f t="shared" si="130"/>
        <v>9671</v>
      </c>
      <c r="AG368" s="86">
        <f t="shared" si="120"/>
        <v>91.912500000000009</v>
      </c>
      <c r="AH368" s="86">
        <f t="shared" si="114"/>
        <v>325.05055803571423</v>
      </c>
    </row>
    <row r="369" spans="1:34">
      <c r="A369">
        <v>1737</v>
      </c>
      <c r="B369" s="21">
        <f t="shared" si="135"/>
        <v>9.7849934109837449</v>
      </c>
      <c r="C369" s="21">
        <f t="shared" si="115"/>
        <v>9.7849934109837449</v>
      </c>
      <c r="D369" s="21">
        <f t="shared" si="121"/>
        <v>0.24431943597961914</v>
      </c>
      <c r="E369" s="2"/>
      <c r="F369">
        <v>4.2750000000000004</v>
      </c>
      <c r="G369">
        <f t="shared" si="118"/>
        <v>0.23391812865497075</v>
      </c>
      <c r="I369" s="2"/>
      <c r="J369" s="15">
        <v>5</v>
      </c>
      <c r="K369" s="20">
        <v>12.500008417246669</v>
      </c>
      <c r="L369" s="37">
        <v>1165.762035</v>
      </c>
      <c r="M369" s="20">
        <v>0.87432152625000004</v>
      </c>
      <c r="N369" s="37">
        <v>122.3125</v>
      </c>
      <c r="O369" s="37">
        <f t="shared" si="119"/>
        <v>522.88593750000007</v>
      </c>
      <c r="P369" s="9">
        <f t="shared" si="131"/>
        <v>7.6647982119039355</v>
      </c>
      <c r="Q369" s="9">
        <f t="shared" si="125"/>
        <v>0.53611948467041382</v>
      </c>
      <c r="R369" s="26">
        <v>75</v>
      </c>
      <c r="S369" s="26">
        <f t="shared" si="116"/>
        <v>320.625</v>
      </c>
      <c r="T369" s="20">
        <f t="shared" si="124"/>
        <v>4.835210205342733</v>
      </c>
      <c r="U369" s="20">
        <f t="shared" si="126"/>
        <v>0.33820204157958611</v>
      </c>
      <c r="V369" s="37">
        <f t="shared" si="128"/>
        <v>47.3125</v>
      </c>
      <c r="W369" s="37">
        <f t="shared" si="129"/>
        <v>202.26093750000001</v>
      </c>
      <c r="X369" s="130">
        <f t="shared" si="136"/>
        <v>204.39461898410494</v>
      </c>
      <c r="Y369" s="130">
        <f t="shared" si="122"/>
        <v>14.296519591211034</v>
      </c>
      <c r="Z369" s="132">
        <v>2000</v>
      </c>
      <c r="AA369" s="131">
        <f t="shared" si="134"/>
        <v>8550</v>
      </c>
      <c r="AC369" s="86">
        <f t="shared" si="132"/>
        <v>111.91315536</v>
      </c>
      <c r="AE369" s="86">
        <f t="shared" si="123"/>
        <v>8550</v>
      </c>
      <c r="AF369" s="86">
        <f t="shared" si="130"/>
        <v>9690</v>
      </c>
      <c r="AG369" s="86">
        <f t="shared" si="120"/>
        <v>202.26093750000001</v>
      </c>
      <c r="AH369" s="86">
        <f t="shared" si="114"/>
        <v>366.44977678571433</v>
      </c>
    </row>
    <row r="370" spans="1:34">
      <c r="A370">
        <v>1738</v>
      </c>
      <c r="B370" s="21">
        <f t="shared" si="135"/>
        <v>10.062493224120992</v>
      </c>
      <c r="C370" s="21">
        <f t="shared" si="115"/>
        <v>10.062493224120992</v>
      </c>
      <c r="D370" s="21">
        <f t="shared" si="121"/>
        <v>0.25124827026519331</v>
      </c>
      <c r="E370" s="2"/>
      <c r="F370">
        <v>4.2750000000000004</v>
      </c>
      <c r="G370">
        <f t="shared" si="118"/>
        <v>0.23391812865497075</v>
      </c>
      <c r="I370" s="2"/>
      <c r="J370" s="15">
        <v>7</v>
      </c>
      <c r="K370" s="20">
        <v>17.50001178414534</v>
      </c>
      <c r="L370" s="37">
        <v>1632.066849</v>
      </c>
      <c r="M370" s="20">
        <v>1.2240501367499999</v>
      </c>
      <c r="N370" s="37">
        <v>176.09375</v>
      </c>
      <c r="O370" s="37">
        <f t="shared" si="119"/>
        <v>752.80078125000011</v>
      </c>
      <c r="P370" s="9">
        <f t="shared" si="131"/>
        <v>6.9565264235111917</v>
      </c>
      <c r="Q370" s="9">
        <f t="shared" si="125"/>
        <v>0.48657893634782623</v>
      </c>
      <c r="R370" s="26">
        <v>70</v>
      </c>
      <c r="S370" s="26">
        <f t="shared" si="116"/>
        <v>299.25</v>
      </c>
      <c r="T370" s="20">
        <f t="shared" si="124"/>
        <v>10.543485360634147</v>
      </c>
      <c r="U370" s="20">
        <f t="shared" si="126"/>
        <v>0.73747120040217395</v>
      </c>
      <c r="V370" s="37">
        <f t="shared" si="128"/>
        <v>106.09375</v>
      </c>
      <c r="W370" s="37">
        <f t="shared" si="129"/>
        <v>453.55078125000006</v>
      </c>
      <c r="X370" s="130" t="str">
        <f t="shared" si="136"/>
        <v/>
      </c>
      <c r="Y370" s="130" t="str">
        <f t="shared" si="122"/>
        <v/>
      </c>
      <c r="Z370" s="132"/>
      <c r="AA370" s="131" t="str">
        <f t="shared" si="134"/>
        <v/>
      </c>
      <c r="AC370" s="86">
        <f t="shared" si="132"/>
        <v>156.67841750399998</v>
      </c>
      <c r="AE370" s="86" t="str">
        <f t="shared" si="123"/>
        <v/>
      </c>
      <c r="AF370" s="86">
        <f t="shared" si="130"/>
        <v>9581.0294117647063</v>
      </c>
      <c r="AG370" s="86">
        <f t="shared" si="120"/>
        <v>453.55078125000006</v>
      </c>
      <c r="AH370" s="86">
        <f t="shared" si="114"/>
        <v>415.42779017857146</v>
      </c>
    </row>
    <row r="371" spans="1:34">
      <c r="A371">
        <v>1739</v>
      </c>
      <c r="B371" s="21">
        <f t="shared" si="135"/>
        <v>9.6124935271416714</v>
      </c>
      <c r="C371" s="21">
        <f t="shared" si="115"/>
        <v>9.6124935271416714</v>
      </c>
      <c r="D371" s="21">
        <f t="shared" si="121"/>
        <v>0.24001232277507295</v>
      </c>
      <c r="E371" s="2"/>
      <c r="F371">
        <v>4.2750000000000004</v>
      </c>
      <c r="G371">
        <f t="shared" si="118"/>
        <v>0.23391812865497075</v>
      </c>
      <c r="I371" s="2"/>
      <c r="J371" s="15">
        <v>9</v>
      </c>
      <c r="K371" s="20">
        <v>22.500015151044003</v>
      </c>
      <c r="L371" s="37">
        <v>2098.3716629999999</v>
      </c>
      <c r="M371" s="20">
        <v>1.57377874725</v>
      </c>
      <c r="N371" s="37">
        <v>216.28125</v>
      </c>
      <c r="O371" s="37">
        <f t="shared" si="119"/>
        <v>924.60234375000005</v>
      </c>
      <c r="P371" s="9">
        <f t="shared" si="131"/>
        <v>9.3628151473785177</v>
      </c>
      <c r="Q371" s="9">
        <f t="shared" si="125"/>
        <v>0.65488842538361491</v>
      </c>
      <c r="R371" s="26">
        <v>90</v>
      </c>
      <c r="S371" s="26">
        <f t="shared" si="116"/>
        <v>384.75000000000006</v>
      </c>
      <c r="T371" s="20">
        <f t="shared" si="124"/>
        <v>13.137200003665486</v>
      </c>
      <c r="U371" s="20">
        <f t="shared" si="126"/>
        <v>0.91889032186638486</v>
      </c>
      <c r="V371" s="37">
        <f t="shared" si="128"/>
        <v>126.28125</v>
      </c>
      <c r="W371" s="37">
        <f t="shared" si="129"/>
        <v>539.85234375000005</v>
      </c>
      <c r="X371" s="130">
        <f t="shared" si="136"/>
        <v>228.86881471369711</v>
      </c>
      <c r="Y371" s="130">
        <f t="shared" si="122"/>
        <v>16.008383731599476</v>
      </c>
      <c r="Z371" s="132">
        <v>2200</v>
      </c>
      <c r="AA371" s="131">
        <f t="shared" si="134"/>
        <v>9405</v>
      </c>
      <c r="AC371" s="86">
        <f t="shared" si="132"/>
        <v>201.443679648</v>
      </c>
      <c r="AE371" s="86">
        <f t="shared" si="123"/>
        <v>9405</v>
      </c>
      <c r="AF371" s="86">
        <f t="shared" si="130"/>
        <v>9565.3125</v>
      </c>
      <c r="AG371" s="86">
        <f t="shared" si="120"/>
        <v>539.85234375000005</v>
      </c>
      <c r="AH371" s="86">
        <f t="shared" si="114"/>
        <v>464.34218750000002</v>
      </c>
    </row>
    <row r="372" spans="1:34">
      <c r="A372">
        <v>1740</v>
      </c>
      <c r="B372" s="21">
        <f t="shared" si="135"/>
        <v>8.8717532852003949</v>
      </c>
      <c r="C372" s="21">
        <f t="shared" si="115"/>
        <v>8.8717532852003949</v>
      </c>
      <c r="D372" s="21">
        <f t="shared" si="121"/>
        <v>0.22151693596005981</v>
      </c>
      <c r="E372" s="2"/>
      <c r="F372">
        <v>4.2750000000000004</v>
      </c>
      <c r="G372">
        <f t="shared" si="118"/>
        <v>0.23391812865497075</v>
      </c>
      <c r="I372" s="2"/>
      <c r="J372" s="15">
        <v>9</v>
      </c>
      <c r="K372" s="20">
        <v>22.500015151044003</v>
      </c>
      <c r="L372" s="37">
        <v>2098.3716629999999</v>
      </c>
      <c r="M372" s="20">
        <v>1.57377874725</v>
      </c>
      <c r="N372" s="37">
        <v>199.61458333333331</v>
      </c>
      <c r="O372" s="37">
        <f t="shared" si="119"/>
        <v>853.35234375000005</v>
      </c>
      <c r="P372" s="9">
        <f t="shared" si="131"/>
        <v>9.6936870577163976</v>
      </c>
      <c r="Q372" s="9">
        <f t="shared" si="125"/>
        <v>0.67803148449073736</v>
      </c>
      <c r="R372" s="26">
        <v>86</v>
      </c>
      <c r="S372" s="26">
        <f t="shared" si="116"/>
        <v>367.65000000000003</v>
      </c>
      <c r="T372" s="20">
        <f t="shared" si="124"/>
        <v>12.806328093327606</v>
      </c>
      <c r="U372" s="20">
        <f t="shared" si="126"/>
        <v>0.89574726275926242</v>
      </c>
      <c r="V372" s="37">
        <f t="shared" si="128"/>
        <v>113.61458333333331</v>
      </c>
      <c r="W372" s="37">
        <f t="shared" si="129"/>
        <v>485.70234374999995</v>
      </c>
      <c r="X372" s="130">
        <f t="shared" si="136"/>
        <v>236.70631187447017</v>
      </c>
      <c r="Y372" s="130">
        <f t="shared" si="122"/>
        <v>16.556582760820334</v>
      </c>
      <c r="Z372" s="132">
        <v>2100</v>
      </c>
      <c r="AA372" s="131">
        <f t="shared" si="134"/>
        <v>8977.5</v>
      </c>
      <c r="AC372" s="86">
        <f>IF(M372="","",M372*128)</f>
        <v>201.443679648</v>
      </c>
      <c r="AE372" s="86">
        <f t="shared" si="123"/>
        <v>8977.5</v>
      </c>
      <c r="AF372" s="86">
        <f t="shared" si="130"/>
        <v>9565.3125</v>
      </c>
      <c r="AG372" s="86">
        <f t="shared" si="120"/>
        <v>485.70234374999995</v>
      </c>
      <c r="AH372" s="86">
        <f t="shared" si="114"/>
        <v>489.39419642857149</v>
      </c>
    </row>
    <row r="373" spans="1:34">
      <c r="A373">
        <v>1741</v>
      </c>
      <c r="B373" s="21">
        <f t="shared" si="135"/>
        <v>9.2624937628244179</v>
      </c>
      <c r="C373" s="21">
        <f t="shared" si="115"/>
        <v>9.2624937628244179</v>
      </c>
      <c r="D373" s="21">
        <f t="shared" si="121"/>
        <v>0.23127325250497921</v>
      </c>
      <c r="E373" s="2"/>
      <c r="F373">
        <v>4.2750000000000004</v>
      </c>
      <c r="G373">
        <f t="shared" si="118"/>
        <v>0.23391812865497075</v>
      </c>
      <c r="I373" s="2"/>
      <c r="J373" s="15">
        <v>10</v>
      </c>
      <c r="K373" s="20">
        <v>25.000016834493337</v>
      </c>
      <c r="L373" s="37">
        <v>2331.5240699999999</v>
      </c>
      <c r="M373" s="20">
        <v>1.7486430525000001</v>
      </c>
      <c r="N373" s="37">
        <v>231.5625</v>
      </c>
      <c r="O373" s="37">
        <f t="shared" si="119"/>
        <v>989.92968750000011</v>
      </c>
      <c r="P373" s="9">
        <f t="shared" si="131"/>
        <v>9.0688320176947492</v>
      </c>
      <c r="Q373" s="9">
        <f t="shared" si="125"/>
        <v>0.63432557693927127</v>
      </c>
      <c r="R373" s="26">
        <v>84</v>
      </c>
      <c r="S373" s="26">
        <f t="shared" si="116"/>
        <v>359.1</v>
      </c>
      <c r="T373" s="20">
        <f t="shared" si="124"/>
        <v>15.931184816798588</v>
      </c>
      <c r="U373" s="20">
        <f t="shared" si="126"/>
        <v>1.1143174755607286</v>
      </c>
      <c r="V373" s="37">
        <f t="shared" si="128"/>
        <v>147.5625</v>
      </c>
      <c r="W373" s="37">
        <f t="shared" si="129"/>
        <v>630.82968750000009</v>
      </c>
      <c r="X373" s="130">
        <f t="shared" si="136"/>
        <v>215.92457184987498</v>
      </c>
      <c r="Y373" s="130">
        <f t="shared" si="122"/>
        <v>15.102989927125504</v>
      </c>
      <c r="Z373" s="132">
        <v>2000</v>
      </c>
      <c r="AA373" s="131">
        <f t="shared" si="134"/>
        <v>8550</v>
      </c>
      <c r="AC373" s="86">
        <f t="shared" si="132"/>
        <v>223.82631072000001</v>
      </c>
      <c r="AE373" s="86">
        <f t="shared" si="123"/>
        <v>8550</v>
      </c>
      <c r="AF373" s="86">
        <f t="shared" si="130"/>
        <v>9511.875</v>
      </c>
      <c r="AG373" s="86">
        <f t="shared" si="120"/>
        <v>630.82968750000009</v>
      </c>
      <c r="AH373" s="86">
        <f t="shared" si="114"/>
        <v>510.59107142857135</v>
      </c>
    </row>
    <row r="374" spans="1:34">
      <c r="A374">
        <v>1742</v>
      </c>
      <c r="B374" s="21">
        <f t="shared" si="135"/>
        <v>9.576129915264552</v>
      </c>
      <c r="C374" s="21">
        <f t="shared" si="115"/>
        <v>9.576129915264552</v>
      </c>
      <c r="D374" s="21">
        <f t="shared" si="121"/>
        <v>0.2391043674223359</v>
      </c>
      <c r="E374" s="2"/>
      <c r="F374">
        <v>4.2750000000000004</v>
      </c>
      <c r="G374">
        <f t="shared" si="118"/>
        <v>0.23391812865497075</v>
      </c>
      <c r="I374" s="2"/>
      <c r="J374" s="15">
        <v>11</v>
      </c>
      <c r="K374" s="20">
        <v>27.500018517942674</v>
      </c>
      <c r="L374" s="37">
        <v>2564.676477</v>
      </c>
      <c r="M374" s="20">
        <v>1.9235073577499999</v>
      </c>
      <c r="N374" s="37">
        <v>263.34375</v>
      </c>
      <c r="O374" s="37">
        <f t="shared" si="119"/>
        <v>1125.7945312500001</v>
      </c>
      <c r="P374" s="9">
        <f t="shared" si="131"/>
        <v>11.486895120820959</v>
      </c>
      <c r="Q374" s="9">
        <f t="shared" si="125"/>
        <v>0.80345863288002861</v>
      </c>
      <c r="R374" s="26">
        <v>110</v>
      </c>
      <c r="S374" s="26">
        <f t="shared" si="116"/>
        <v>470.25000000000006</v>
      </c>
      <c r="T374" s="20">
        <f t="shared" si="124"/>
        <v>16.013123397121717</v>
      </c>
      <c r="U374" s="20">
        <f t="shared" si="126"/>
        <v>1.1200487248699715</v>
      </c>
      <c r="V374" s="37">
        <f t="shared" si="128"/>
        <v>153.34375</v>
      </c>
      <c r="W374" s="37">
        <f t="shared" si="129"/>
        <v>655.54453125000009</v>
      </c>
      <c r="X374" s="130" t="str">
        <f t="shared" si="136"/>
        <v/>
      </c>
      <c r="Y374" s="130" t="str">
        <f t="shared" si="122"/>
        <v/>
      </c>
      <c r="Z374" s="132"/>
      <c r="AA374" s="131" t="str">
        <f t="shared" si="134"/>
        <v/>
      </c>
      <c r="AC374" s="86">
        <f t="shared" si="132"/>
        <v>246.20894179199999</v>
      </c>
      <c r="AE374" s="86" t="str">
        <f t="shared" si="123"/>
        <v/>
      </c>
      <c r="AF374" s="86">
        <f t="shared" si="130"/>
        <v>9637.453125</v>
      </c>
      <c r="AG374" s="86">
        <f t="shared" si="120"/>
        <v>655.54453125000009</v>
      </c>
      <c r="AH374" s="86">
        <f t="shared" si="114"/>
        <v>554.08537946428567</v>
      </c>
    </row>
    <row r="375" spans="1:34">
      <c r="A375">
        <v>1743</v>
      </c>
      <c r="B375" s="21">
        <f t="shared" si="135"/>
        <v>8.2249944614554202</v>
      </c>
      <c r="C375" s="21">
        <f t="shared" si="115"/>
        <v>8.2249944614554202</v>
      </c>
      <c r="D375" s="21">
        <f t="shared" si="121"/>
        <v>0.20536815134720152</v>
      </c>
      <c r="E375" s="2"/>
      <c r="F375">
        <v>4.2750000000000004</v>
      </c>
      <c r="G375">
        <f t="shared" si="118"/>
        <v>0.23391812865497075</v>
      </c>
      <c r="I375" s="2"/>
      <c r="J375" s="15">
        <v>15</v>
      </c>
      <c r="K375" s="20">
        <v>37.500025251740013</v>
      </c>
      <c r="L375" s="37">
        <v>3497.2861050000001</v>
      </c>
      <c r="M375" s="20">
        <v>2.62296457875</v>
      </c>
      <c r="N375" s="37">
        <v>308.4375</v>
      </c>
      <c r="O375" s="37">
        <f t="shared" si="119"/>
        <v>1318.5703125</v>
      </c>
      <c r="P375" s="9">
        <f t="shared" si="131"/>
        <v>13.130707930092552</v>
      </c>
      <c r="Q375" s="9">
        <f t="shared" si="125"/>
        <v>0.9184362293981766</v>
      </c>
      <c r="R375" s="26">
        <v>108</v>
      </c>
      <c r="S375" s="26">
        <f t="shared" si="116"/>
        <v>461.70000000000005</v>
      </c>
      <c r="T375" s="20">
        <f t="shared" si="124"/>
        <v>24.369317321647461</v>
      </c>
      <c r="U375" s="20">
        <f t="shared" si="126"/>
        <v>1.704528349351824</v>
      </c>
      <c r="V375" s="37">
        <f t="shared" si="128"/>
        <v>200.4375</v>
      </c>
      <c r="W375" s="37">
        <f t="shared" si="129"/>
        <v>856.87031250000007</v>
      </c>
      <c r="X375" s="130">
        <f t="shared" si="136"/>
        <v>267.47738376114455</v>
      </c>
      <c r="Y375" s="130">
        <f t="shared" si="122"/>
        <v>18.708886154407296</v>
      </c>
      <c r="Z375" s="132">
        <v>2200</v>
      </c>
      <c r="AA375" s="131">
        <f t="shared" si="134"/>
        <v>9405</v>
      </c>
      <c r="AC375" s="86">
        <f t="shared" si="132"/>
        <v>335.73946608</v>
      </c>
      <c r="AE375" s="86">
        <f t="shared" si="123"/>
        <v>9405</v>
      </c>
      <c r="AF375" s="86">
        <f t="shared" si="130"/>
        <v>9595.9500000000007</v>
      </c>
      <c r="AG375" s="86">
        <f t="shared" si="120"/>
        <v>856.87031250000007</v>
      </c>
      <c r="AH375" s="86">
        <f t="shared" si="114"/>
        <v>569.04787946428564</v>
      </c>
    </row>
    <row r="376" spans="1:34">
      <c r="A376">
        <v>1744</v>
      </c>
      <c r="B376" s="21">
        <f t="shared" si="135"/>
        <v>7.7687447686847166</v>
      </c>
      <c r="C376" s="21">
        <f t="shared" si="115"/>
        <v>7.7687447686847166</v>
      </c>
      <c r="D376" s="21">
        <f t="shared" si="121"/>
        <v>0.19397614903082941</v>
      </c>
      <c r="E376" s="2"/>
      <c r="F376">
        <v>4.2750000000000004</v>
      </c>
      <c r="G376">
        <f t="shared" si="118"/>
        <v>0.23391812865497075</v>
      </c>
      <c r="I376" s="2"/>
      <c r="J376" s="15">
        <v>14</v>
      </c>
      <c r="K376" s="20">
        <v>35.000023568290679</v>
      </c>
      <c r="L376" s="37">
        <v>3264.1336980000001</v>
      </c>
      <c r="M376" s="20">
        <v>2.4481002734999997</v>
      </c>
      <c r="N376" s="37">
        <v>271.90625</v>
      </c>
      <c r="O376" s="37">
        <f t="shared" si="119"/>
        <v>1162.39921875</v>
      </c>
      <c r="P376" s="9">
        <f t="shared" si="131"/>
        <v>14.802906186795736</v>
      </c>
      <c r="Q376" s="9">
        <f t="shared" si="125"/>
        <v>1.0353992651971038</v>
      </c>
      <c r="R376" s="26">
        <v>115</v>
      </c>
      <c r="S376" s="26">
        <f t="shared" si="116"/>
        <v>491.62500000000006</v>
      </c>
      <c r="T376" s="20">
        <f t="shared" si="124"/>
        <v>20.197117381494941</v>
      </c>
      <c r="U376" s="20">
        <f t="shared" si="126"/>
        <v>1.4127010083028964</v>
      </c>
      <c r="V376" s="37">
        <f t="shared" si="128"/>
        <v>156.90625</v>
      </c>
      <c r="W376" s="37">
        <f t="shared" si="129"/>
        <v>670.77421875000005</v>
      </c>
      <c r="X376" s="130" t="str">
        <f t="shared" si="136"/>
        <v/>
      </c>
      <c r="Y376" s="130" t="str">
        <f t="shared" si="122"/>
        <v/>
      </c>
      <c r="Z376" s="132"/>
      <c r="AA376" s="131" t="str">
        <f t="shared" si="134"/>
        <v/>
      </c>
      <c r="AC376" s="86">
        <f t="shared" si="132"/>
        <v>313.35683500799996</v>
      </c>
      <c r="AE376" s="86" t="str">
        <f t="shared" si="123"/>
        <v/>
      </c>
      <c r="AF376" s="86">
        <f t="shared" si="130"/>
        <v>9441.6428571428569</v>
      </c>
      <c r="AG376" s="86">
        <f t="shared" si="120"/>
        <v>670.77421875000005</v>
      </c>
      <c r="AH376" s="86">
        <f t="shared" si="114"/>
        <v>552.22142857142842</v>
      </c>
    </row>
    <row r="377" spans="1:34">
      <c r="A377">
        <v>1745</v>
      </c>
      <c r="B377" s="21">
        <f t="shared" si="135"/>
        <v>7.4336488404853709</v>
      </c>
      <c r="C377" s="21">
        <f t="shared" si="115"/>
        <v>7.4336488404853709</v>
      </c>
      <c r="D377" s="21">
        <f t="shared" si="121"/>
        <v>0.18560920950025897</v>
      </c>
      <c r="E377" s="2"/>
      <c r="F377">
        <v>4.2750000000000004</v>
      </c>
      <c r="G377">
        <f t="shared" si="118"/>
        <v>0.23391812865497075</v>
      </c>
      <c r="I377" s="2"/>
      <c r="J377" s="15">
        <v>13</v>
      </c>
      <c r="K377" s="20">
        <v>32.500021884841338</v>
      </c>
      <c r="L377" s="37">
        <v>3030.9812910000001</v>
      </c>
      <c r="M377" s="20">
        <v>2.2732359682499998</v>
      </c>
      <c r="N377" s="37">
        <v>241.59375</v>
      </c>
      <c r="O377" s="37">
        <f t="shared" si="119"/>
        <v>1032.81328125</v>
      </c>
      <c r="P377" s="9">
        <f t="shared" si="131"/>
        <v>12.107109433235424</v>
      </c>
      <c r="Q377" s="9">
        <f t="shared" si="125"/>
        <v>0.84683994160651921</v>
      </c>
      <c r="R377" s="26">
        <v>90</v>
      </c>
      <c r="S377" s="26">
        <f t="shared" si="116"/>
        <v>384.75000000000006</v>
      </c>
      <c r="T377" s="20">
        <f t="shared" si="124"/>
        <v>20.392912451605916</v>
      </c>
      <c r="U377" s="20">
        <f t="shared" si="126"/>
        <v>1.4263960266434808</v>
      </c>
      <c r="V377" s="37">
        <f t="shared" si="128"/>
        <v>151.59375</v>
      </c>
      <c r="W377" s="37">
        <f t="shared" si="129"/>
        <v>648.06328125000005</v>
      </c>
      <c r="X377" s="130">
        <f t="shared" si="136"/>
        <v>322.85625155294463</v>
      </c>
      <c r="Y377" s="130">
        <f t="shared" si="122"/>
        <v>22.582398442840514</v>
      </c>
      <c r="Z377" s="132">
        <v>2400</v>
      </c>
      <c r="AA377" s="131">
        <f t="shared" si="134"/>
        <v>10260</v>
      </c>
      <c r="AC377" s="86">
        <f t="shared" si="132"/>
        <v>290.97420393599998</v>
      </c>
      <c r="AE377" s="86">
        <f t="shared" si="123"/>
        <v>10260</v>
      </c>
      <c r="AF377" s="86">
        <f t="shared" si="130"/>
        <v>9441.6428571428569</v>
      </c>
      <c r="AG377" s="86">
        <f t="shared" si="120"/>
        <v>648.06328125000005</v>
      </c>
      <c r="AH377" s="86">
        <f t="shared" si="114"/>
        <v>556.43281249999995</v>
      </c>
    </row>
    <row r="378" spans="1:34">
      <c r="A378">
        <v>1746</v>
      </c>
      <c r="B378" s="21">
        <f t="shared" si="135"/>
        <v>8.2511308074920979</v>
      </c>
      <c r="C378" s="21">
        <f t="shared" si="115"/>
        <v>8.2511308074920979</v>
      </c>
      <c r="D378" s="21">
        <f t="shared" si="121"/>
        <v>0.20602074425698125</v>
      </c>
      <c r="E378" s="2"/>
      <c r="F378">
        <v>4.2750000000000004</v>
      </c>
      <c r="G378">
        <f t="shared" si="118"/>
        <v>0.23391812865497075</v>
      </c>
      <c r="I378" s="2"/>
      <c r="J378" s="15">
        <v>11</v>
      </c>
      <c r="K378" s="20">
        <v>27.500018517942674</v>
      </c>
      <c r="L378" s="37">
        <v>2564.676477</v>
      </c>
      <c r="M378" s="20">
        <v>1.9235073577499999</v>
      </c>
      <c r="N378" s="37">
        <v>226.90625</v>
      </c>
      <c r="O378" s="37">
        <f t="shared" si="119"/>
        <v>970.02421875000005</v>
      </c>
      <c r="P378" s="9">
        <f t="shared" si="131"/>
        <v>9.3320542112946914</v>
      </c>
      <c r="Q378" s="9">
        <f t="shared" si="125"/>
        <v>0.65273683094559987</v>
      </c>
      <c r="R378" s="26">
        <v>77</v>
      </c>
      <c r="S378" s="26">
        <f t="shared" si="116"/>
        <v>329.17500000000001</v>
      </c>
      <c r="T378" s="20">
        <f t="shared" si="124"/>
        <v>18.167964306647981</v>
      </c>
      <c r="U378" s="20">
        <f t="shared" si="126"/>
        <v>1.2707705268044001</v>
      </c>
      <c r="V378" s="37">
        <f t="shared" si="128"/>
        <v>149.90625</v>
      </c>
      <c r="W378" s="37">
        <f t="shared" si="129"/>
        <v>640.84921875000009</v>
      </c>
      <c r="X378" s="130">
        <f t="shared" si="136"/>
        <v>302.98877309398347</v>
      </c>
      <c r="Y378" s="130">
        <f t="shared" si="122"/>
        <v>21.192754251480515</v>
      </c>
      <c r="Z378" s="132">
        <v>2500</v>
      </c>
      <c r="AA378" s="131">
        <f t="shared" si="134"/>
        <v>10687.5</v>
      </c>
      <c r="AC378" s="86">
        <f t="shared" si="132"/>
        <v>246.20894179199999</v>
      </c>
      <c r="AE378" s="86">
        <f t="shared" si="123"/>
        <v>10687.5</v>
      </c>
      <c r="AF378" s="86">
        <f t="shared" si="130"/>
        <v>9899.6785714285706</v>
      </c>
      <c r="AG378" s="86">
        <f t="shared" si="120"/>
        <v>640.84921875000009</v>
      </c>
      <c r="AH378" s="86">
        <f t="shared" si="114"/>
        <v>656.32276785714282</v>
      </c>
    </row>
    <row r="379" spans="1:34">
      <c r="A379">
        <v>1747</v>
      </c>
      <c r="B379" s="21">
        <f t="shared" si="135"/>
        <v>13.349612222762891</v>
      </c>
      <c r="C379" s="21">
        <f t="shared" si="115"/>
        <v>13.349612222762891</v>
      </c>
      <c r="D379" s="21">
        <f t="shared" si="121"/>
        <v>0.33332365100531569</v>
      </c>
      <c r="E379" s="1"/>
      <c r="F379">
        <v>4.2750000000000004</v>
      </c>
      <c r="G379">
        <f t="shared" si="118"/>
        <v>0.23391812865497075</v>
      </c>
      <c r="I379" s="1"/>
      <c r="J379" s="15">
        <v>11</v>
      </c>
      <c r="K379" s="20">
        <v>27.500018517942674</v>
      </c>
      <c r="L379" s="37">
        <v>2564.676477</v>
      </c>
      <c r="M379" s="20">
        <v>1.9235073577499999</v>
      </c>
      <c r="N379" s="37">
        <v>367.11458333333337</v>
      </c>
      <c r="O379" s="37">
        <f t="shared" si="119"/>
        <v>1569.4148437500003</v>
      </c>
      <c r="P379" s="9">
        <f t="shared" ref="P379:P410" si="137">IF(R379="","",R379/B379)</f>
        <v>5.767957803950635</v>
      </c>
      <c r="Q379" s="9">
        <f t="shared" si="125"/>
        <v>0.40344370196884488</v>
      </c>
      <c r="R379" s="26">
        <v>77</v>
      </c>
      <c r="S379" s="26">
        <f t="shared" si="116"/>
        <v>329.17500000000001</v>
      </c>
      <c r="T379" s="20">
        <f t="shared" si="124"/>
        <v>21.732060713992041</v>
      </c>
      <c r="U379" s="20">
        <f t="shared" si="126"/>
        <v>1.5200636557811553</v>
      </c>
      <c r="V379" s="37">
        <f t="shared" si="128"/>
        <v>290.11458333333337</v>
      </c>
      <c r="W379" s="37">
        <f t="shared" si="129"/>
        <v>1240.2398437500003</v>
      </c>
      <c r="X379" s="130">
        <f t="shared" si="136"/>
        <v>224.72562872534942</v>
      </c>
      <c r="Y379" s="130">
        <f t="shared" si="122"/>
        <v>15.718585790993956</v>
      </c>
      <c r="Z379" s="134">
        <v>3000</v>
      </c>
      <c r="AA379" s="131">
        <f t="shared" si="134"/>
        <v>12825.000000000002</v>
      </c>
      <c r="AC379" s="86">
        <f t="shared" si="132"/>
        <v>246.20894179199999</v>
      </c>
      <c r="AE379" s="86">
        <f t="shared" si="123"/>
        <v>12825.000000000002</v>
      </c>
      <c r="AF379" s="86">
        <f t="shared" si="130"/>
        <v>10525.660714285714</v>
      </c>
      <c r="AG379" s="86">
        <f t="shared" si="120"/>
        <v>1240.2398437500003</v>
      </c>
      <c r="AH379" s="86">
        <f t="shared" si="114"/>
        <v>686.17142857142858</v>
      </c>
    </row>
    <row r="380" spans="1:34">
      <c r="A380">
        <v>1748</v>
      </c>
      <c r="B380" s="21">
        <f t="shared" si="135"/>
        <v>14.888739974224244</v>
      </c>
      <c r="C380" s="21">
        <f t="shared" si="115"/>
        <v>14.888739974224244</v>
      </c>
      <c r="D380" s="21">
        <f t="shared" si="121"/>
        <v>0.37175380709673522</v>
      </c>
      <c r="E380" s="1"/>
      <c r="F380">
        <v>4.2750000000000004</v>
      </c>
      <c r="G380">
        <f t="shared" si="118"/>
        <v>0.23391812865497075</v>
      </c>
      <c r="I380" s="1"/>
      <c r="J380" s="15">
        <v>10</v>
      </c>
      <c r="K380" s="20">
        <v>25.000016834493337</v>
      </c>
      <c r="L380" s="37">
        <v>2331.5240699999999</v>
      </c>
      <c r="M380" s="20">
        <v>1.7486430525000001</v>
      </c>
      <c r="N380" s="37">
        <v>372.21875</v>
      </c>
      <c r="O380" s="37">
        <f t="shared" si="119"/>
        <v>1591.23515625</v>
      </c>
      <c r="P380" s="9">
        <f t="shared" si="137"/>
        <v>5.7090123238873209</v>
      </c>
      <c r="Q380" s="9">
        <f t="shared" si="125"/>
        <v>0.39932072057761731</v>
      </c>
      <c r="R380" s="26">
        <v>85</v>
      </c>
      <c r="S380" s="26">
        <f t="shared" si="116"/>
        <v>363.37500000000006</v>
      </c>
      <c r="T380" s="20">
        <f t="shared" si="124"/>
        <v>19.291004510606015</v>
      </c>
      <c r="U380" s="20">
        <f t="shared" si="126"/>
        <v>1.3493223319223826</v>
      </c>
      <c r="V380" s="37">
        <f t="shared" si="128"/>
        <v>287.21875</v>
      </c>
      <c r="W380" s="37">
        <f t="shared" si="129"/>
        <v>1227.86015625</v>
      </c>
      <c r="X380" s="130" t="str">
        <f t="shared" si="136"/>
        <v/>
      </c>
      <c r="Y380" s="130" t="str">
        <f t="shared" si="122"/>
        <v/>
      </c>
      <c r="Z380" s="132"/>
      <c r="AA380" s="131" t="str">
        <f t="shared" si="134"/>
        <v/>
      </c>
      <c r="AC380" s="86">
        <f t="shared" si="132"/>
        <v>223.82631072000001</v>
      </c>
      <c r="AE380" s="86" t="str">
        <f t="shared" si="123"/>
        <v/>
      </c>
      <c r="AF380" s="86">
        <f t="shared" si="130"/>
        <v>10831.017857142857</v>
      </c>
      <c r="AG380" s="86">
        <f t="shared" si="120"/>
        <v>1227.86015625</v>
      </c>
      <c r="AH380" s="86">
        <f t="shared" si="114"/>
        <v>710.77600446428562</v>
      </c>
    </row>
    <row r="381" spans="1:34">
      <c r="A381">
        <v>1749</v>
      </c>
      <c r="B381" s="21">
        <f t="shared" si="135"/>
        <v>12.016063337197899</v>
      </c>
      <c r="C381" s="21">
        <f t="shared" si="115"/>
        <v>12.016063337197899</v>
      </c>
      <c r="D381" s="21">
        <f t="shared" si="121"/>
        <v>0.30002655024214481</v>
      </c>
      <c r="E381" s="1"/>
      <c r="F381">
        <v>4.2750000000000004</v>
      </c>
      <c r="G381">
        <f t="shared" si="118"/>
        <v>0.23391812865497075</v>
      </c>
      <c r="I381" s="1"/>
      <c r="J381" s="15">
        <v>7</v>
      </c>
      <c r="K381" s="20">
        <v>17.50001178414534</v>
      </c>
      <c r="L381" s="37">
        <v>1632.066849</v>
      </c>
      <c r="M381" s="20">
        <v>1.2240501367499999</v>
      </c>
      <c r="N381" s="37">
        <v>210.28125</v>
      </c>
      <c r="O381" s="37">
        <f t="shared" si="119"/>
        <v>898.95234375000007</v>
      </c>
      <c r="P381" s="9">
        <f t="shared" si="137"/>
        <v>5.8255352053032485</v>
      </c>
      <c r="Q381" s="9">
        <f t="shared" si="125"/>
        <v>0.40747099217119931</v>
      </c>
      <c r="R381" s="26">
        <v>70</v>
      </c>
      <c r="S381" s="26">
        <f t="shared" si="116"/>
        <v>299.25</v>
      </c>
      <c r="T381" s="20">
        <f t="shared" si="124"/>
        <v>11.674476578842091</v>
      </c>
      <c r="U381" s="20">
        <f t="shared" si="126"/>
        <v>0.81657914457880076</v>
      </c>
      <c r="V381" s="37">
        <f t="shared" si="128"/>
        <v>140.28125</v>
      </c>
      <c r="W381" s="37">
        <f t="shared" si="129"/>
        <v>599.70234375000007</v>
      </c>
      <c r="X381" s="130" t="str">
        <f t="shared" si="136"/>
        <v/>
      </c>
      <c r="Y381" s="130" t="str">
        <f t="shared" si="122"/>
        <v/>
      </c>
      <c r="Z381" s="132"/>
      <c r="AA381" s="131" t="str">
        <f t="shared" si="134"/>
        <v/>
      </c>
      <c r="AC381" s="86">
        <f t="shared" si="132"/>
        <v>156.67841750399998</v>
      </c>
      <c r="AE381" s="86" t="str">
        <f t="shared" si="123"/>
        <v/>
      </c>
      <c r="AF381" s="86">
        <f t="shared" si="130"/>
        <v>10918.95</v>
      </c>
      <c r="AG381" s="86">
        <f t="shared" si="120"/>
        <v>599.70234375000007</v>
      </c>
      <c r="AH381" s="86">
        <f t="shared" si="114"/>
        <v>738.97165178571413</v>
      </c>
    </row>
    <row r="382" spans="1:34">
      <c r="A382">
        <v>1750</v>
      </c>
      <c r="B382" s="21">
        <f t="shared" si="135"/>
        <v>12.84999134707625</v>
      </c>
      <c r="C382" s="21">
        <f t="shared" si="115"/>
        <v>12.84999134707625</v>
      </c>
      <c r="D382" s="21">
        <f t="shared" si="121"/>
        <v>0.32084872277343945</v>
      </c>
      <c r="E382" s="1"/>
      <c r="F382">
        <v>4.2750000000000004</v>
      </c>
      <c r="G382">
        <f t="shared" si="118"/>
        <v>0.23391812865497075</v>
      </c>
      <c r="I382" s="1"/>
      <c r="J382" s="15">
        <v>11</v>
      </c>
      <c r="K382" s="20">
        <v>27.500018517942674</v>
      </c>
      <c r="L382" s="37">
        <v>2564.676477</v>
      </c>
      <c r="M382" s="20">
        <v>1.9235073577499999</v>
      </c>
      <c r="N382" s="37">
        <v>353.375</v>
      </c>
      <c r="O382" s="37">
        <f t="shared" si="119"/>
        <v>1510.6781250000001</v>
      </c>
      <c r="P382" s="9">
        <f t="shared" si="137"/>
        <v>12.840475572580237</v>
      </c>
      <c r="Q382" s="9">
        <f t="shared" si="125"/>
        <v>0.89813573124513624</v>
      </c>
      <c r="R382" s="26">
        <v>165</v>
      </c>
      <c r="S382" s="26">
        <f t="shared" si="116"/>
        <v>705.37500000000011</v>
      </c>
      <c r="T382" s="20">
        <f t="shared" si="124"/>
        <v>14.659542945362437</v>
      </c>
      <c r="U382" s="20">
        <f t="shared" si="126"/>
        <v>1.025371626504864</v>
      </c>
      <c r="V382" s="37">
        <f t="shared" si="128"/>
        <v>188.375</v>
      </c>
      <c r="W382" s="37">
        <f t="shared" si="129"/>
        <v>805.30312500000002</v>
      </c>
      <c r="X382" s="130">
        <f t="shared" si="136"/>
        <v>202.33476659823404</v>
      </c>
      <c r="Y382" s="130">
        <f t="shared" si="122"/>
        <v>14.152441825680935</v>
      </c>
      <c r="Z382" s="132">
        <v>2600</v>
      </c>
      <c r="AA382" s="131">
        <f t="shared" si="134"/>
        <v>11115.000000000002</v>
      </c>
      <c r="AC382" s="86">
        <f t="shared" si="132"/>
        <v>246.20894179199999</v>
      </c>
      <c r="AE382" s="86">
        <f t="shared" si="123"/>
        <v>11115.000000000002</v>
      </c>
      <c r="AF382" s="86">
        <f t="shared" si="130"/>
        <v>11101.95</v>
      </c>
      <c r="AG382" s="86">
        <f t="shared" si="120"/>
        <v>805.30312500000002</v>
      </c>
      <c r="AH382" s="86">
        <f t="shared" ref="AH382:AH445" si="138">AVERAGE(W372:W392)</f>
        <v>765.69743303571431</v>
      </c>
    </row>
    <row r="383" spans="1:34">
      <c r="A383">
        <v>1751</v>
      </c>
      <c r="B383" s="21">
        <f t="shared" si="135"/>
        <v>13.120445710412309</v>
      </c>
      <c r="C383" s="21">
        <f t="shared" si="115"/>
        <v>13.120445710412309</v>
      </c>
      <c r="D383" s="21">
        <f t="shared" si="121"/>
        <v>0.32760164070942094</v>
      </c>
      <c r="E383" s="1"/>
      <c r="F383">
        <v>4.2750000000000004</v>
      </c>
      <c r="G383">
        <f t="shared" si="118"/>
        <v>0.23391812865497075</v>
      </c>
      <c r="I383" s="1"/>
      <c r="J383" s="15">
        <v>11</v>
      </c>
      <c r="K383" s="20">
        <v>27.500018517942674</v>
      </c>
      <c r="L383" s="37">
        <v>2564.676477</v>
      </c>
      <c r="M383" s="20">
        <v>1.9235073577499999</v>
      </c>
      <c r="N383" s="37">
        <v>360.8125</v>
      </c>
      <c r="O383" s="37">
        <f t="shared" si="119"/>
        <v>1542.4734375</v>
      </c>
      <c r="P383" s="9">
        <f t="shared" si="137"/>
        <v>13.871479979949605</v>
      </c>
      <c r="Q383" s="9">
        <f t="shared" si="125"/>
        <v>0.97025003044656155</v>
      </c>
      <c r="R383" s="26">
        <v>182</v>
      </c>
      <c r="S383" s="26">
        <f t="shared" si="116"/>
        <v>778.05000000000007</v>
      </c>
      <c r="T383" s="20">
        <f t="shared" si="124"/>
        <v>13.628538537993069</v>
      </c>
      <c r="U383" s="20">
        <f t="shared" si="126"/>
        <v>0.95325732730343826</v>
      </c>
      <c r="V383" s="37">
        <f t="shared" si="128"/>
        <v>178.8125</v>
      </c>
      <c r="W383" s="37">
        <f t="shared" si="129"/>
        <v>764.42343750000009</v>
      </c>
      <c r="X383" s="130">
        <f t="shared" si="136"/>
        <v>213.40738430691698</v>
      </c>
      <c r="Y383" s="130">
        <f t="shared" si="122"/>
        <v>14.926923545331716</v>
      </c>
      <c r="Z383" s="132">
        <v>2800</v>
      </c>
      <c r="AA383" s="131">
        <f t="shared" si="134"/>
        <v>11970.000000000002</v>
      </c>
      <c r="AC383" s="86">
        <f t="shared" si="132"/>
        <v>246.20894179199999</v>
      </c>
      <c r="AE383" s="86">
        <f t="shared" si="123"/>
        <v>11970.000000000002</v>
      </c>
      <c r="AF383" s="86">
        <f t="shared" si="130"/>
        <v>11259.45</v>
      </c>
      <c r="AG383" s="86">
        <f t="shared" si="120"/>
        <v>764.42343750000009</v>
      </c>
      <c r="AH383" s="86">
        <f t="shared" si="138"/>
        <v>774.92656250000005</v>
      </c>
    </row>
    <row r="384" spans="1:34">
      <c r="A384">
        <v>1752</v>
      </c>
      <c r="B384" s="21">
        <f t="shared" si="135"/>
        <v>13.167699466471374</v>
      </c>
      <c r="C384" s="21">
        <f t="shared" si="115"/>
        <v>13.167699466471374</v>
      </c>
      <c r="D384" s="21">
        <f t="shared" si="121"/>
        <v>0.32878150977456616</v>
      </c>
      <c r="E384" s="1"/>
      <c r="F384">
        <v>4.2750000000000004</v>
      </c>
      <c r="G384">
        <f t="shared" si="118"/>
        <v>0.23391812865497075</v>
      </c>
      <c r="I384" s="1"/>
      <c r="J384" s="15">
        <v>12</v>
      </c>
      <c r="K384" s="20">
        <v>30.000020201392008</v>
      </c>
      <c r="L384" s="37">
        <v>2797.828884</v>
      </c>
      <c r="M384" s="20">
        <v>2.098371663</v>
      </c>
      <c r="N384" s="37">
        <v>395.03125</v>
      </c>
      <c r="O384" s="37">
        <f t="shared" si="119"/>
        <v>1688.75859375</v>
      </c>
      <c r="P384" s="9">
        <f t="shared" si="137"/>
        <v>9.5688696663248614</v>
      </c>
      <c r="Q384" s="9">
        <f t="shared" si="125"/>
        <v>0.66930104779811717</v>
      </c>
      <c r="R384" s="26">
        <v>126</v>
      </c>
      <c r="S384" s="26">
        <f t="shared" si="116"/>
        <v>538.65000000000009</v>
      </c>
      <c r="T384" s="20">
        <f t="shared" si="124"/>
        <v>20.431150535067147</v>
      </c>
      <c r="U384" s="20">
        <f t="shared" si="126"/>
        <v>1.4290706152018828</v>
      </c>
      <c r="V384" s="37">
        <f t="shared" si="128"/>
        <v>269.03125</v>
      </c>
      <c r="W384" s="37">
        <f t="shared" si="129"/>
        <v>1150.1085937500002</v>
      </c>
      <c r="X384" s="130">
        <f t="shared" si="136"/>
        <v>229.3490983515959</v>
      </c>
      <c r="Y384" s="130">
        <f t="shared" si="122"/>
        <v>16.041977494843763</v>
      </c>
      <c r="Z384" s="132">
        <v>3020</v>
      </c>
      <c r="AA384" s="131">
        <f t="shared" si="134"/>
        <v>12910.500000000002</v>
      </c>
      <c r="AC384" s="86">
        <f t="shared" si="132"/>
        <v>268.591572864</v>
      </c>
      <c r="AE384" s="86">
        <f t="shared" si="123"/>
        <v>12910.500000000002</v>
      </c>
      <c r="AF384" s="86">
        <f t="shared" si="130"/>
        <v>11452.982142857143</v>
      </c>
      <c r="AG384" s="86">
        <f t="shared" si="120"/>
        <v>1150.1085937500002</v>
      </c>
      <c r="AH384" s="86">
        <f t="shared" si="138"/>
        <v>773.52633928571424</v>
      </c>
    </row>
    <row r="385" spans="1:34">
      <c r="A385">
        <v>1753</v>
      </c>
      <c r="B385" s="21">
        <f t="shared" si="135"/>
        <v>8.7299941213988852</v>
      </c>
      <c r="C385" s="21">
        <f t="shared" si="115"/>
        <v>8.7299941213988852</v>
      </c>
      <c r="D385" s="21">
        <f t="shared" si="121"/>
        <v>0.21797738130833672</v>
      </c>
      <c r="E385" s="1"/>
      <c r="F385">
        <v>4.2750000000000004</v>
      </c>
      <c r="G385">
        <f t="shared" si="118"/>
        <v>0.23391812865497075</v>
      </c>
      <c r="I385" s="1"/>
      <c r="J385" s="15">
        <v>10</v>
      </c>
      <c r="K385" s="20">
        <v>25.000016834493337</v>
      </c>
      <c r="L385" s="37">
        <v>2331.5240699999999</v>
      </c>
      <c r="M385" s="20">
        <v>1.7486430525000001</v>
      </c>
      <c r="N385" s="37">
        <v>218.25</v>
      </c>
      <c r="O385" s="37">
        <f t="shared" si="119"/>
        <v>933.01875000000007</v>
      </c>
      <c r="P385" s="9">
        <f t="shared" si="137"/>
        <v>10.309285292574572</v>
      </c>
      <c r="Q385" s="9">
        <f t="shared" si="125"/>
        <v>0.72108991855670102</v>
      </c>
      <c r="R385" s="26">
        <v>90</v>
      </c>
      <c r="S385" s="26">
        <f t="shared" si="116"/>
        <v>384.75000000000006</v>
      </c>
      <c r="T385" s="20">
        <f t="shared" si="124"/>
        <v>14.690731541918765</v>
      </c>
      <c r="U385" s="20">
        <f t="shared" si="126"/>
        <v>1.0275531339432988</v>
      </c>
      <c r="V385" s="37">
        <f t="shared" si="128"/>
        <v>128.25</v>
      </c>
      <c r="W385" s="37">
        <f t="shared" si="129"/>
        <v>548.26875000000007</v>
      </c>
      <c r="X385" s="130" t="str">
        <f t="shared" si="136"/>
        <v/>
      </c>
      <c r="Y385" s="130" t="str">
        <f t="shared" si="122"/>
        <v/>
      </c>
      <c r="Z385" s="132"/>
      <c r="AA385" s="131" t="str">
        <f t="shared" si="134"/>
        <v/>
      </c>
      <c r="AC385" s="86">
        <f t="shared" si="132"/>
        <v>223.82631072000001</v>
      </c>
      <c r="AE385" s="86" t="str">
        <f t="shared" si="123"/>
        <v/>
      </c>
      <c r="AF385" s="86">
        <f t="shared" si="130"/>
        <v>11499.45</v>
      </c>
      <c r="AG385" s="86">
        <f t="shared" si="120"/>
        <v>548.26875000000007</v>
      </c>
      <c r="AH385" s="86">
        <f t="shared" si="138"/>
        <v>779.63180803571413</v>
      </c>
    </row>
    <row r="386" spans="1:34">
      <c r="A386">
        <v>1754</v>
      </c>
      <c r="B386" s="21">
        <f t="shared" si="135"/>
        <v>7.7312447939364413</v>
      </c>
      <c r="C386" s="21">
        <f t="shared" si="115"/>
        <v>7.7312447939364413</v>
      </c>
      <c r="D386" s="21">
        <f t="shared" si="121"/>
        <v>0.19303982007331938</v>
      </c>
      <c r="E386" s="1"/>
      <c r="F386">
        <v>4.2750000000000004</v>
      </c>
      <c r="G386">
        <f t="shared" si="118"/>
        <v>0.23391812865497075</v>
      </c>
      <c r="I386" s="1"/>
      <c r="J386" s="15">
        <v>10</v>
      </c>
      <c r="K386" s="20">
        <v>25.000016834493337</v>
      </c>
      <c r="L386" s="37">
        <v>2331.5240699999999</v>
      </c>
      <c r="M386" s="20">
        <v>1.7486430525000001</v>
      </c>
      <c r="N386" s="37">
        <v>193.28125</v>
      </c>
      <c r="O386" s="37">
        <f t="shared" si="119"/>
        <v>826.27734375000011</v>
      </c>
      <c r="P386" s="9">
        <f t="shared" si="137"/>
        <v>11.64107493667596</v>
      </c>
      <c r="Q386" s="9">
        <f t="shared" si="125"/>
        <v>0.81424284417138226</v>
      </c>
      <c r="R386" s="26">
        <v>90</v>
      </c>
      <c r="S386" s="26">
        <f t="shared" si="116"/>
        <v>384.75000000000006</v>
      </c>
      <c r="T386" s="20">
        <f t="shared" si="124"/>
        <v>13.358941897817378</v>
      </c>
      <c r="U386" s="20">
        <f t="shared" si="126"/>
        <v>0.93440020832861748</v>
      </c>
      <c r="V386" s="37">
        <f t="shared" si="128"/>
        <v>103.28125</v>
      </c>
      <c r="W386" s="37">
        <f t="shared" si="129"/>
        <v>441.52734375000006</v>
      </c>
      <c r="X386" s="130" t="str">
        <f t="shared" si="136"/>
        <v/>
      </c>
      <c r="Y386" s="130" t="str">
        <f t="shared" si="122"/>
        <v/>
      </c>
      <c r="Z386" s="132"/>
      <c r="AA386" s="131" t="str">
        <f t="shared" si="134"/>
        <v/>
      </c>
      <c r="AC386" s="86">
        <f t="shared" si="132"/>
        <v>223.82631072000001</v>
      </c>
      <c r="AE386" s="86" t="str">
        <f t="shared" si="123"/>
        <v/>
      </c>
      <c r="AF386" s="86">
        <f t="shared" si="130"/>
        <v>11682.45</v>
      </c>
      <c r="AG386" s="86">
        <f t="shared" si="120"/>
        <v>441.52734375000006</v>
      </c>
      <c r="AH386" s="86">
        <f t="shared" si="138"/>
        <v>790.53828124999995</v>
      </c>
    </row>
    <row r="387" spans="1:34">
      <c r="A387">
        <v>1755</v>
      </c>
      <c r="B387" s="21">
        <f t="shared" si="135"/>
        <v>8.0124946045485181</v>
      </c>
      <c r="C387" s="21">
        <f t="shared" si="115"/>
        <v>8.0124946045485181</v>
      </c>
      <c r="D387" s="21">
        <f t="shared" si="121"/>
        <v>0.20006228725464464</v>
      </c>
      <c r="E387" s="1"/>
      <c r="F387">
        <v>4.2750000000000004</v>
      </c>
      <c r="G387">
        <f t="shared" si="118"/>
        <v>0.23391812865497075</v>
      </c>
      <c r="I387" s="1"/>
      <c r="J387" s="15">
        <v>10</v>
      </c>
      <c r="K387" s="20">
        <v>25.000016834493337</v>
      </c>
      <c r="L387" s="37">
        <v>2331.5240699999999</v>
      </c>
      <c r="M387" s="20">
        <v>1.7486430525000001</v>
      </c>
      <c r="N387" s="37">
        <v>200.3125</v>
      </c>
      <c r="O387" s="37">
        <f t="shared" si="119"/>
        <v>856.33593750000011</v>
      </c>
      <c r="P387" s="9">
        <f t="shared" si="137"/>
        <v>11.232456861675635</v>
      </c>
      <c r="Q387" s="9">
        <f t="shared" si="125"/>
        <v>0.78566177709828411</v>
      </c>
      <c r="R387" s="26">
        <v>90</v>
      </c>
      <c r="S387" s="26">
        <f t="shared" si="116"/>
        <v>384.75000000000006</v>
      </c>
      <c r="T387" s="20">
        <f t="shared" si="124"/>
        <v>13.767559972817702</v>
      </c>
      <c r="U387" s="20">
        <f t="shared" si="126"/>
        <v>0.96298127540171596</v>
      </c>
      <c r="V387" s="37">
        <f t="shared" si="128"/>
        <v>110.3125</v>
      </c>
      <c r="W387" s="37">
        <f t="shared" si="129"/>
        <v>471.58593750000006</v>
      </c>
      <c r="X387" s="130">
        <f t="shared" si="136"/>
        <v>374.41522872252114</v>
      </c>
      <c r="Y387" s="130">
        <f t="shared" si="122"/>
        <v>26.188725903276133</v>
      </c>
      <c r="Z387" s="132">
        <v>3000</v>
      </c>
      <c r="AA387" s="131">
        <f t="shared" si="134"/>
        <v>12825.000000000002</v>
      </c>
      <c r="AC387" s="86">
        <f t="shared" si="132"/>
        <v>223.82631072000001</v>
      </c>
      <c r="AE387" s="86">
        <f t="shared" si="123"/>
        <v>12825.000000000002</v>
      </c>
      <c r="AF387" s="86">
        <f t="shared" si="130"/>
        <v>11812.921875</v>
      </c>
      <c r="AG387" s="86">
        <f t="shared" si="120"/>
        <v>471.58593750000006</v>
      </c>
      <c r="AH387" s="86">
        <f t="shared" si="138"/>
        <v>798.80736607142865</v>
      </c>
    </row>
    <row r="388" spans="1:34">
      <c r="A388">
        <v>1756</v>
      </c>
      <c r="B388" s="21">
        <f t="shared" si="135"/>
        <v>9.7524934328685706</v>
      </c>
      <c r="C388" s="21">
        <f t="shared" ref="C388:C447" si="139">IF(B388="",C387,B388)</f>
        <v>9.7524934328685706</v>
      </c>
      <c r="D388" s="21">
        <f t="shared" si="121"/>
        <v>0.24350795088311036</v>
      </c>
      <c r="E388" s="1"/>
      <c r="F388">
        <v>4.2750000000000004</v>
      </c>
      <c r="G388">
        <f t="shared" si="118"/>
        <v>0.23391812865497075</v>
      </c>
      <c r="I388" s="1"/>
      <c r="J388" s="15">
        <v>10</v>
      </c>
      <c r="K388" s="20">
        <v>25.000016834493337</v>
      </c>
      <c r="L388" s="37">
        <v>2331.5240699999999</v>
      </c>
      <c r="M388" s="20">
        <v>1.7486430525000001</v>
      </c>
      <c r="N388" s="37">
        <v>243.8125</v>
      </c>
      <c r="O388" s="37">
        <f t="shared" si="119"/>
        <v>1042.2984375000001</v>
      </c>
      <c r="P388" s="9">
        <f t="shared" si="137"/>
        <v>9.2284091878160499</v>
      </c>
      <c r="Q388" s="9">
        <f t="shared" si="125"/>
        <v>0.64548730981799529</v>
      </c>
      <c r="R388" s="26">
        <v>90</v>
      </c>
      <c r="S388" s="26">
        <f t="shared" ref="S388:S451" si="140">IF(R388="","",R388*F388)</f>
        <v>384.75000000000006</v>
      </c>
      <c r="T388" s="20">
        <f t="shared" si="124"/>
        <v>15.771607646677287</v>
      </c>
      <c r="U388" s="20">
        <f t="shared" si="126"/>
        <v>1.1031557426820044</v>
      </c>
      <c r="V388" s="37">
        <f t="shared" si="128"/>
        <v>153.8125</v>
      </c>
      <c r="W388" s="37">
        <f t="shared" si="129"/>
        <v>657.54843750000009</v>
      </c>
      <c r="X388" s="130">
        <f t="shared" si="136"/>
        <v>205.07575972924553</v>
      </c>
      <c r="Y388" s="130">
        <f t="shared" si="122"/>
        <v>14.344162440399895</v>
      </c>
      <c r="Z388" s="132">
        <v>2000</v>
      </c>
      <c r="AA388" s="131">
        <f t="shared" si="134"/>
        <v>8550</v>
      </c>
      <c r="AC388" s="86">
        <f t="shared" si="132"/>
        <v>223.82631072000001</v>
      </c>
      <c r="AE388" s="86">
        <f t="shared" si="123"/>
        <v>8550</v>
      </c>
      <c r="AF388" s="86">
        <f t="shared" si="130"/>
        <v>11981.671875</v>
      </c>
      <c r="AG388" s="86">
        <f t="shared" si="120"/>
        <v>657.54843750000009</v>
      </c>
      <c r="AH388" s="86">
        <f t="shared" si="138"/>
        <v>839.06328124999982</v>
      </c>
    </row>
    <row r="389" spans="1:34">
      <c r="A389">
        <v>1757</v>
      </c>
      <c r="B389" s="21">
        <f t="shared" si="135"/>
        <v>10.324993047358934</v>
      </c>
      <c r="C389" s="21">
        <f t="shared" si="139"/>
        <v>10.324993047358934</v>
      </c>
      <c r="D389" s="21">
        <f t="shared" si="121"/>
        <v>0.2578025729677636</v>
      </c>
      <c r="E389" s="1"/>
      <c r="F389">
        <v>4.2750000000000004</v>
      </c>
      <c r="G389">
        <f t="shared" ref="G389:G452" si="141">1/F389</f>
        <v>0.23391812865497075</v>
      </c>
      <c r="I389" s="1"/>
      <c r="J389" s="15">
        <v>10</v>
      </c>
      <c r="K389" s="20">
        <v>25.000016834493337</v>
      </c>
      <c r="L389" s="37">
        <v>2331.5240699999999</v>
      </c>
      <c r="M389" s="20">
        <v>1.7486430525000001</v>
      </c>
      <c r="N389" s="37">
        <v>258.125</v>
      </c>
      <c r="O389" s="37">
        <f t="shared" ref="O389:O446" si="142">IF(N389="","",N389*F389)</f>
        <v>1103.484375</v>
      </c>
      <c r="P389" s="9">
        <f t="shared" si="137"/>
        <v>8.7167128914456189</v>
      </c>
      <c r="Q389" s="9">
        <f t="shared" si="125"/>
        <v>0.6096963669733656</v>
      </c>
      <c r="R389" s="40">
        <v>90</v>
      </c>
      <c r="S389" s="26">
        <f t="shared" si="140"/>
        <v>384.75000000000006</v>
      </c>
      <c r="T389" s="20">
        <f t="shared" si="124"/>
        <v>16.28330394304772</v>
      </c>
      <c r="U389" s="20">
        <f t="shared" si="126"/>
        <v>1.1389466855266344</v>
      </c>
      <c r="V389" s="37">
        <f t="shared" si="128"/>
        <v>168.125</v>
      </c>
      <c r="W389" s="37">
        <f t="shared" si="129"/>
        <v>718.73437500000011</v>
      </c>
      <c r="X389" s="130">
        <f t="shared" si="136"/>
        <v>256.6587684703432</v>
      </c>
      <c r="Y389" s="130">
        <f t="shared" si="122"/>
        <v>17.952170805326872</v>
      </c>
      <c r="Z389" s="132">
        <v>2650</v>
      </c>
      <c r="AA389" s="131">
        <f t="shared" si="134"/>
        <v>11328.750000000002</v>
      </c>
      <c r="AC389" s="86">
        <f t="shared" si="132"/>
        <v>223.82631072000001</v>
      </c>
      <c r="AE389" s="86">
        <f t="shared" si="123"/>
        <v>11328.750000000002</v>
      </c>
      <c r="AF389" s="86">
        <f t="shared" si="130"/>
        <v>12199.640625</v>
      </c>
      <c r="AG389" s="86">
        <f t="shared" ref="AG389:AG452" si="143">IF(W389="",#N/A,W389)</f>
        <v>718.73437500000011</v>
      </c>
      <c r="AH389" s="86">
        <f t="shared" si="138"/>
        <v>852.10825892857144</v>
      </c>
    </row>
    <row r="390" spans="1:34">
      <c r="A390">
        <v>1758</v>
      </c>
      <c r="B390" s="21">
        <f t="shared" si="135"/>
        <v>11.074529579673259</v>
      </c>
      <c r="C390" s="21">
        <f t="shared" si="139"/>
        <v>11.074529579673259</v>
      </c>
      <c r="D390" s="21">
        <f t="shared" ref="D390:D453" si="144">C390*D389/C389</f>
        <v>0.27651759250120489</v>
      </c>
      <c r="E390" s="1"/>
      <c r="F390">
        <v>4.2750000000000004</v>
      </c>
      <c r="G390">
        <f t="shared" si="141"/>
        <v>0.23391812865497075</v>
      </c>
      <c r="I390" s="1"/>
      <c r="J390" s="15">
        <v>9</v>
      </c>
      <c r="K390" s="20">
        <v>22.500015151044003</v>
      </c>
      <c r="L390" s="37">
        <v>2098.3716629999999</v>
      </c>
      <c r="M390" s="20">
        <v>1.57377874725</v>
      </c>
      <c r="N390" s="37">
        <v>249.17708333333331</v>
      </c>
      <c r="O390" s="37">
        <f t="shared" si="142"/>
        <v>1065.2320312500001</v>
      </c>
      <c r="P390" s="9">
        <f t="shared" si="137"/>
        <v>7.3140804236661587</v>
      </c>
      <c r="Q390" s="9">
        <f t="shared" si="125"/>
        <v>0.51158829223761548</v>
      </c>
      <c r="R390" s="41">
        <v>81</v>
      </c>
      <c r="S390" s="26">
        <f t="shared" si="140"/>
        <v>346.27500000000003</v>
      </c>
      <c r="T390" s="20">
        <f t="shared" si="124"/>
        <v>15.185934727377845</v>
      </c>
      <c r="U390" s="20">
        <f t="shared" si="126"/>
        <v>1.0621904550123846</v>
      </c>
      <c r="V390" s="37">
        <f t="shared" si="128"/>
        <v>168.17708333333331</v>
      </c>
      <c r="W390" s="37">
        <f t="shared" si="129"/>
        <v>718.95703125</v>
      </c>
      <c r="X390" s="130">
        <f t="shared" si="136"/>
        <v>270.8918675431911</v>
      </c>
      <c r="Y390" s="130">
        <f t="shared" ref="Y390:Y453" si="145">IF(X390="","",X390*93.2609/100*75/1000)</f>
        <v>18.947714527319093</v>
      </c>
      <c r="Z390" s="132">
        <v>3000</v>
      </c>
      <c r="AA390" s="131">
        <f t="shared" si="134"/>
        <v>12825.000000000002</v>
      </c>
      <c r="AC390" s="86">
        <f t="shared" si="132"/>
        <v>201.443679648</v>
      </c>
      <c r="AE390" s="86">
        <f t="shared" ref="AE390:AE453" si="146">IF(Z390="","",Z390*F390)</f>
        <v>12825.000000000002</v>
      </c>
      <c r="AF390" s="86">
        <f t="shared" si="130"/>
        <v>12511.828125</v>
      </c>
      <c r="AG390" s="86">
        <f t="shared" si="143"/>
        <v>718.95703125</v>
      </c>
      <c r="AH390" s="86">
        <f t="shared" si="138"/>
        <v>840.63671875</v>
      </c>
    </row>
    <row r="391" spans="1:34">
      <c r="A391">
        <v>1759</v>
      </c>
      <c r="B391" s="21">
        <f t="shared" si="135"/>
        <v>12.988627617357759</v>
      </c>
      <c r="C391" s="21">
        <f t="shared" si="139"/>
        <v>12.988627617357759</v>
      </c>
      <c r="D391" s="21">
        <f t="shared" si="144"/>
        <v>0.32431030255574916</v>
      </c>
      <c r="E391" s="1"/>
      <c r="F391">
        <v>4.05</v>
      </c>
      <c r="G391">
        <f t="shared" si="141"/>
        <v>0.24691358024691359</v>
      </c>
      <c r="I391" s="1"/>
      <c r="J391" s="15">
        <v>11</v>
      </c>
      <c r="K391" s="20">
        <v>27.500018517942674</v>
      </c>
      <c r="L391" s="37">
        <v>2564.676477</v>
      </c>
      <c r="M391" s="20">
        <v>1.9235073577499999</v>
      </c>
      <c r="N391" s="37">
        <v>357.1875</v>
      </c>
      <c r="O391" s="37">
        <f t="shared" si="142"/>
        <v>1446.609375</v>
      </c>
      <c r="P391" s="9">
        <f t="shared" si="137"/>
        <v>7.6220523766266313</v>
      </c>
      <c r="Q391" s="9">
        <f t="shared" si="125"/>
        <v>0.53312959836850393</v>
      </c>
      <c r="R391" s="40">
        <v>99</v>
      </c>
      <c r="S391" s="26">
        <f t="shared" si="140"/>
        <v>400.95</v>
      </c>
      <c r="T391" s="20">
        <f t="shared" ref="T391:T432" si="147">IF(K391="","",K391-P391)</f>
        <v>19.877966141316044</v>
      </c>
      <c r="U391" s="20">
        <f t="shared" si="126"/>
        <v>1.3903777593814961</v>
      </c>
      <c r="V391" s="37">
        <f t="shared" si="128"/>
        <v>258.1875</v>
      </c>
      <c r="W391" s="37">
        <f t="shared" si="129"/>
        <v>1045.659375</v>
      </c>
      <c r="X391" s="130">
        <f t="shared" si="136"/>
        <v>230.97128414020094</v>
      </c>
      <c r="Y391" s="130">
        <f t="shared" si="145"/>
        <v>16.155442374803151</v>
      </c>
      <c r="Z391" s="132">
        <v>3000</v>
      </c>
      <c r="AA391" s="131">
        <f t="shared" si="134"/>
        <v>12150</v>
      </c>
      <c r="AC391" s="86">
        <f t="shared" si="132"/>
        <v>246.20894179199999</v>
      </c>
      <c r="AE391" s="86">
        <f t="shared" si="146"/>
        <v>12150</v>
      </c>
      <c r="AF391" s="86">
        <f t="shared" si="130"/>
        <v>12967.014705882353</v>
      </c>
      <c r="AG391" s="86">
        <f t="shared" si="143"/>
        <v>1045.659375</v>
      </c>
      <c r="AH391" s="86">
        <f t="shared" si="138"/>
        <v>842.57968750000009</v>
      </c>
    </row>
    <row r="392" spans="1:34">
      <c r="A392">
        <v>1760</v>
      </c>
      <c r="B392" s="21">
        <f t="shared" si="135"/>
        <v>13.486354554925798</v>
      </c>
      <c r="C392" s="21">
        <f t="shared" si="139"/>
        <v>13.486354554925798</v>
      </c>
      <c r="D392" s="21">
        <f t="shared" si="144"/>
        <v>0.3367379414463369</v>
      </c>
      <c r="E392" s="1"/>
      <c r="F392">
        <v>4.05</v>
      </c>
      <c r="G392">
        <f t="shared" si="141"/>
        <v>0.24691358024691359</v>
      </c>
      <c r="I392" s="1"/>
      <c r="J392" s="15">
        <v>11</v>
      </c>
      <c r="K392" s="20">
        <v>27.500018517942674</v>
      </c>
      <c r="L392" s="37">
        <v>2564.676477</v>
      </c>
      <c r="M392" s="20">
        <v>1.9235073577499999</v>
      </c>
      <c r="N392" s="37">
        <v>370.875</v>
      </c>
      <c r="O392" s="37">
        <f t="shared" si="142"/>
        <v>1502.04375</v>
      </c>
      <c r="P392" s="9">
        <f t="shared" si="137"/>
        <v>7.3407531736469833</v>
      </c>
      <c r="Q392" s="9">
        <f t="shared" ref="Q392:Q447" si="148">IF(P392="","",P392*93.2609/100*75/1000)</f>
        <v>0.51345393573913045</v>
      </c>
      <c r="R392" s="37">
        <v>99</v>
      </c>
      <c r="S392" s="26">
        <f t="shared" si="140"/>
        <v>400.95</v>
      </c>
      <c r="T392" s="20">
        <f t="shared" si="147"/>
        <v>20.15926534429569</v>
      </c>
      <c r="U392" s="20">
        <f t="shared" ref="U392:U431" si="149">IF(T392="","",T392*93.2609/100*75/1000)</f>
        <v>1.4100534220108698</v>
      </c>
      <c r="V392" s="37">
        <f t="shared" si="128"/>
        <v>271.875</v>
      </c>
      <c r="W392" s="37">
        <f t="shared" si="129"/>
        <v>1101.09375</v>
      </c>
      <c r="X392" s="130">
        <f t="shared" si="136"/>
        <v>222.44706586809039</v>
      </c>
      <c r="Y392" s="130">
        <f t="shared" si="145"/>
        <v>15.559210173913044</v>
      </c>
      <c r="Z392" s="132">
        <v>3000</v>
      </c>
      <c r="AA392" s="131">
        <f t="shared" si="134"/>
        <v>12150</v>
      </c>
      <c r="AC392" s="86">
        <f t="shared" si="132"/>
        <v>246.20894179199999</v>
      </c>
      <c r="AE392" s="86">
        <f t="shared" si="146"/>
        <v>12150</v>
      </c>
      <c r="AF392" s="86">
        <f t="shared" si="130"/>
        <v>13506.625</v>
      </c>
      <c r="AG392" s="86">
        <f t="shared" si="143"/>
        <v>1101.09375</v>
      </c>
      <c r="AH392" s="86">
        <f t="shared" si="138"/>
        <v>895.74564732142846</v>
      </c>
    </row>
    <row r="393" spans="1:34">
      <c r="A393">
        <v>1761</v>
      </c>
      <c r="B393" s="21">
        <f t="shared" ref="B393:B424" si="150">IF(N393="","",N393/K393)</f>
        <v>10.311243056617899</v>
      </c>
      <c r="C393" s="21">
        <f t="shared" si="139"/>
        <v>10.311243056617899</v>
      </c>
      <c r="D393" s="21">
        <f t="shared" si="144"/>
        <v>0.25745925235000983</v>
      </c>
      <c r="E393" s="1"/>
      <c r="F393">
        <v>4.05</v>
      </c>
      <c r="G393">
        <f t="shared" si="141"/>
        <v>0.24691358024691359</v>
      </c>
      <c r="I393" s="1"/>
      <c r="J393" s="15">
        <v>10</v>
      </c>
      <c r="K393" s="20">
        <v>25.000016834493337</v>
      </c>
      <c r="L393" s="37">
        <v>2331.5240699999999</v>
      </c>
      <c r="M393" s="20">
        <v>1.7486430525000001</v>
      </c>
      <c r="N393" s="37">
        <v>257.78125</v>
      </c>
      <c r="O393" s="37">
        <f t="shared" si="142"/>
        <v>1044.0140624999999</v>
      </c>
      <c r="P393" s="9">
        <f t="shared" si="137"/>
        <v>8.7283365842333378</v>
      </c>
      <c r="Q393" s="9">
        <f t="shared" si="148"/>
        <v>0.61050939401139526</v>
      </c>
      <c r="R393" s="41">
        <v>90</v>
      </c>
      <c r="S393" s="26">
        <f t="shared" si="140"/>
        <v>364.5</v>
      </c>
      <c r="T393" s="20">
        <f t="shared" si="147"/>
        <v>16.271680250259998</v>
      </c>
      <c r="U393" s="20">
        <f t="shared" si="149"/>
        <v>1.1381336584886044</v>
      </c>
      <c r="V393" s="37">
        <f t="shared" si="128"/>
        <v>167.78125</v>
      </c>
      <c r="W393" s="37">
        <f t="shared" si="129"/>
        <v>679.51406250000002</v>
      </c>
      <c r="X393" s="130">
        <f t="shared" si="136"/>
        <v>271.54824928725941</v>
      </c>
      <c r="Y393" s="130">
        <f t="shared" si="145"/>
        <v>18.99362559146563</v>
      </c>
      <c r="Z393" s="132">
        <v>2800</v>
      </c>
      <c r="AA393" s="131">
        <f t="shared" si="134"/>
        <v>11340</v>
      </c>
      <c r="AC393" s="86">
        <f t="shared" si="132"/>
        <v>223.82631072000001</v>
      </c>
      <c r="AE393" s="86">
        <f t="shared" si="146"/>
        <v>11340</v>
      </c>
      <c r="AF393" s="86">
        <f t="shared" si="130"/>
        <v>14148.674999999999</v>
      </c>
      <c r="AG393" s="86">
        <f t="shared" si="143"/>
        <v>679.51406250000002</v>
      </c>
      <c r="AH393" s="86">
        <f t="shared" si="138"/>
        <v>939.0487723214286</v>
      </c>
    </row>
    <row r="394" spans="1:34">
      <c r="A394">
        <v>1762</v>
      </c>
      <c r="B394" s="21">
        <f t="shared" si="150"/>
        <v>8.9999939395864779</v>
      </c>
      <c r="C394" s="21">
        <f t="shared" si="139"/>
        <v>8.9999939395864779</v>
      </c>
      <c r="D394" s="21">
        <f t="shared" si="144"/>
        <v>0.22471894980240883</v>
      </c>
      <c r="E394" s="1"/>
      <c r="F394">
        <v>4.05</v>
      </c>
      <c r="G394">
        <f t="shared" si="141"/>
        <v>0.24691358024691359</v>
      </c>
      <c r="I394" s="1"/>
      <c r="J394" s="15">
        <v>11</v>
      </c>
      <c r="K394" s="20">
        <v>27.500018517942674</v>
      </c>
      <c r="L394" s="37">
        <v>2564.676477</v>
      </c>
      <c r="M394" s="20">
        <v>1.9235073577499999</v>
      </c>
      <c r="N394" s="37">
        <v>247.5</v>
      </c>
      <c r="O394" s="37">
        <f t="shared" si="142"/>
        <v>1002.375</v>
      </c>
      <c r="P394" s="9">
        <f t="shared" si="137"/>
        <v>11.000007407177071</v>
      </c>
      <c r="Q394" s="9">
        <f t="shared" si="148"/>
        <v>0.76940294310000013</v>
      </c>
      <c r="R394" s="41">
        <v>99</v>
      </c>
      <c r="S394" s="26">
        <f t="shared" si="140"/>
        <v>400.95</v>
      </c>
      <c r="T394" s="20">
        <f t="shared" si="147"/>
        <v>16.500011110765605</v>
      </c>
      <c r="U394" s="20">
        <f t="shared" si="149"/>
        <v>1.1541044146500004</v>
      </c>
      <c r="V394" s="37">
        <f t="shared" si="128"/>
        <v>148.5</v>
      </c>
      <c r="W394" s="37">
        <f t="shared" si="129"/>
        <v>601.42499999999995</v>
      </c>
      <c r="X394" s="130" t="str">
        <f t="shared" si="136"/>
        <v/>
      </c>
      <c r="Y394" s="130" t="str">
        <f t="shared" si="145"/>
        <v/>
      </c>
      <c r="Z394" s="132"/>
      <c r="AA394" s="131" t="str">
        <f t="shared" si="134"/>
        <v/>
      </c>
      <c r="AC394" s="86">
        <f t="shared" si="132"/>
        <v>246.20894179199999</v>
      </c>
      <c r="AE394" s="86" t="str">
        <f t="shared" si="146"/>
        <v/>
      </c>
      <c r="AF394" s="86">
        <f t="shared" si="130"/>
        <v>14671.175000000001</v>
      </c>
      <c r="AG394" s="86">
        <f t="shared" si="143"/>
        <v>601.42499999999995</v>
      </c>
      <c r="AH394" s="86">
        <f t="shared" si="138"/>
        <v>913.61506696428569</v>
      </c>
    </row>
    <row r="395" spans="1:34">
      <c r="A395">
        <v>1763</v>
      </c>
      <c r="B395" s="21">
        <f t="shared" si="150"/>
        <v>10.637114049304186</v>
      </c>
      <c r="C395" s="21">
        <f t="shared" si="139"/>
        <v>10.637114049304186</v>
      </c>
      <c r="D395" s="21">
        <f t="shared" si="144"/>
        <v>0.26559585641208944</v>
      </c>
      <c r="E395" s="1"/>
      <c r="F395">
        <v>4.05</v>
      </c>
      <c r="G395">
        <f t="shared" si="141"/>
        <v>0.24691358024691359</v>
      </c>
      <c r="I395" s="1"/>
      <c r="J395" s="15">
        <v>11</v>
      </c>
      <c r="K395" s="20">
        <v>27.500018517942674</v>
      </c>
      <c r="L395" s="37">
        <v>2564.676477</v>
      </c>
      <c r="M395" s="20">
        <v>1.9235073577499999</v>
      </c>
      <c r="N395" s="37">
        <v>292.52083333333331</v>
      </c>
      <c r="O395" s="37">
        <f t="shared" si="142"/>
        <v>1184.7093749999999</v>
      </c>
      <c r="P395" s="9">
        <f t="shared" si="137"/>
        <v>9.3070356810244004</v>
      </c>
      <c r="Q395" s="9">
        <f t="shared" si="148"/>
        <v>0.65098689295833645</v>
      </c>
      <c r="R395" s="41">
        <v>99</v>
      </c>
      <c r="S395" s="26">
        <f t="shared" si="140"/>
        <v>400.95</v>
      </c>
      <c r="T395" s="20">
        <f t="shared" si="147"/>
        <v>18.192982836918276</v>
      </c>
      <c r="U395" s="20">
        <f t="shared" si="149"/>
        <v>1.2725204647916639</v>
      </c>
      <c r="V395" s="37">
        <f t="shared" si="128"/>
        <v>193.52083333333331</v>
      </c>
      <c r="W395" s="37">
        <f t="shared" si="129"/>
        <v>783.75937499999986</v>
      </c>
      <c r="X395" s="130">
        <f t="shared" si="136"/>
        <v>282.0313842734667</v>
      </c>
      <c r="Y395" s="130">
        <f t="shared" si="145"/>
        <v>19.726875544192016</v>
      </c>
      <c r="Z395" s="132">
        <v>3000</v>
      </c>
      <c r="AA395" s="131">
        <f t="shared" si="134"/>
        <v>12150</v>
      </c>
      <c r="AC395" s="86">
        <f t="shared" si="132"/>
        <v>246.20894179199999</v>
      </c>
      <c r="AE395" s="86">
        <f t="shared" si="146"/>
        <v>12150</v>
      </c>
      <c r="AF395" s="86">
        <f t="shared" si="130"/>
        <v>15093.925000000001</v>
      </c>
      <c r="AG395" s="86">
        <f t="shared" si="143"/>
        <v>783.75937499999986</v>
      </c>
      <c r="AH395" s="86">
        <f t="shared" si="138"/>
        <v>931.49754464285706</v>
      </c>
    </row>
    <row r="396" spans="1:34">
      <c r="A396">
        <v>1764</v>
      </c>
      <c r="B396" s="21">
        <f t="shared" si="150"/>
        <v>12.537491557507275</v>
      </c>
      <c r="C396" s="21">
        <f t="shared" si="139"/>
        <v>12.537491557507275</v>
      </c>
      <c r="D396" s="21">
        <f t="shared" si="144"/>
        <v>0.31304598146085566</v>
      </c>
      <c r="E396" s="1"/>
      <c r="F396">
        <v>4.05</v>
      </c>
      <c r="G396">
        <f t="shared" si="141"/>
        <v>0.24691358024691359</v>
      </c>
      <c r="I396" s="1"/>
      <c r="J396" s="15">
        <v>12</v>
      </c>
      <c r="K396" s="20">
        <v>30.000020201392008</v>
      </c>
      <c r="L396" s="37">
        <v>2797.828884</v>
      </c>
      <c r="M396" s="20">
        <v>2.098371663</v>
      </c>
      <c r="N396" s="37">
        <v>376.125</v>
      </c>
      <c r="O396" s="37">
        <f t="shared" si="142"/>
        <v>1523.3062499999999</v>
      </c>
      <c r="P396" s="9">
        <f t="shared" si="137"/>
        <v>8.614163328016847</v>
      </c>
      <c r="Q396" s="9">
        <f t="shared" si="148"/>
        <v>0.6025234685383849</v>
      </c>
      <c r="R396" s="41">
        <v>108</v>
      </c>
      <c r="S396" s="26">
        <f t="shared" si="140"/>
        <v>437.4</v>
      </c>
      <c r="T396" s="20">
        <f t="shared" si="147"/>
        <v>21.385856873375161</v>
      </c>
      <c r="U396" s="20">
        <f t="shared" si="149"/>
        <v>1.4958481944616153</v>
      </c>
      <c r="V396" s="37">
        <f t="shared" si="128"/>
        <v>268.125</v>
      </c>
      <c r="W396" s="37">
        <f t="shared" si="129"/>
        <v>1085.90625</v>
      </c>
      <c r="X396" s="130">
        <f t="shared" si="136"/>
        <v>239.28231466713467</v>
      </c>
      <c r="Y396" s="130">
        <f t="shared" si="145"/>
        <v>16.736763014955137</v>
      </c>
      <c r="Z396" s="132">
        <v>3000</v>
      </c>
      <c r="AA396" s="131">
        <f t="shared" si="134"/>
        <v>12150</v>
      </c>
      <c r="AC396" s="86">
        <f t="shared" si="132"/>
        <v>268.591572864</v>
      </c>
      <c r="AE396" s="86">
        <f t="shared" si="146"/>
        <v>12150</v>
      </c>
      <c r="AF396" s="86">
        <f t="shared" si="130"/>
        <v>15424.507894736844</v>
      </c>
      <c r="AG396" s="86">
        <f t="shared" si="143"/>
        <v>1085.90625</v>
      </c>
      <c r="AH396" s="86">
        <f t="shared" si="138"/>
        <v>955.06093749999991</v>
      </c>
    </row>
    <row r="397" spans="1:34">
      <c r="A397">
        <v>1765</v>
      </c>
      <c r="B397" s="21">
        <f t="shared" si="150"/>
        <v>12.86665800251993</v>
      </c>
      <c r="C397" s="21">
        <f t="shared" si="139"/>
        <v>12.86665800251993</v>
      </c>
      <c r="D397" s="21">
        <f t="shared" si="144"/>
        <v>0.32126486897677708</v>
      </c>
      <c r="E397" s="1"/>
      <c r="F397">
        <v>4.05</v>
      </c>
      <c r="G397">
        <f t="shared" si="141"/>
        <v>0.24691358024691359</v>
      </c>
      <c r="I397" s="1"/>
      <c r="J397" s="15">
        <v>9</v>
      </c>
      <c r="K397" s="20">
        <v>22.500015151044003</v>
      </c>
      <c r="L397" s="37">
        <v>2098.3716629999999</v>
      </c>
      <c r="M397" s="20">
        <v>1.57377874725</v>
      </c>
      <c r="N397" s="37">
        <v>289.5</v>
      </c>
      <c r="O397" s="37">
        <f t="shared" si="142"/>
        <v>1172.4749999999999</v>
      </c>
      <c r="P397" s="9">
        <f t="shared" si="137"/>
        <v>6.2953410267169749</v>
      </c>
      <c r="Q397" s="9">
        <f t="shared" si="148"/>
        <v>0.44033187746891189</v>
      </c>
      <c r="R397" s="41">
        <v>81</v>
      </c>
      <c r="S397" s="26">
        <f t="shared" si="140"/>
        <v>328.05</v>
      </c>
      <c r="T397" s="20">
        <f t="shared" si="147"/>
        <v>16.204674124327028</v>
      </c>
      <c r="U397" s="20">
        <f t="shared" si="149"/>
        <v>1.133446869781088</v>
      </c>
      <c r="V397" s="37">
        <f t="shared" si="128"/>
        <v>208.5</v>
      </c>
      <c r="W397" s="37">
        <f t="shared" si="129"/>
        <v>844.42499999999995</v>
      </c>
      <c r="X397" s="130">
        <f t="shared" si="136"/>
        <v>264.24888260293477</v>
      </c>
      <c r="Y397" s="130">
        <f t="shared" si="145"/>
        <v>18.483066461658034</v>
      </c>
      <c r="Z397" s="132">
        <v>3400</v>
      </c>
      <c r="AA397" s="131">
        <f t="shared" si="134"/>
        <v>13770</v>
      </c>
      <c r="AC397" s="86">
        <f t="shared" si="132"/>
        <v>201.443679648</v>
      </c>
      <c r="AE397" s="86">
        <f t="shared" si="146"/>
        <v>13770</v>
      </c>
      <c r="AF397" s="86">
        <f t="shared" si="130"/>
        <v>15230.407500000001</v>
      </c>
      <c r="AG397" s="86">
        <f t="shared" si="143"/>
        <v>844.42499999999995</v>
      </c>
      <c r="AH397" s="86">
        <f t="shared" si="138"/>
        <v>976.76037946428573</v>
      </c>
    </row>
    <row r="398" spans="1:34">
      <c r="A398">
        <v>1766</v>
      </c>
      <c r="B398" s="21">
        <f t="shared" si="150"/>
        <v>15.891655965547606</v>
      </c>
      <c r="C398" s="21">
        <f t="shared" si="139"/>
        <v>15.891655965547606</v>
      </c>
      <c r="D398" s="21">
        <f t="shared" si="144"/>
        <v>0.39679540488258663</v>
      </c>
      <c r="E398" s="1"/>
      <c r="F398">
        <v>4.05</v>
      </c>
      <c r="G398">
        <f t="shared" si="141"/>
        <v>0.24691358024691359</v>
      </c>
      <c r="I398" s="1"/>
      <c r="J398" s="15">
        <v>12</v>
      </c>
      <c r="K398" s="20">
        <v>30.000020201392008</v>
      </c>
      <c r="L398" s="37">
        <v>2797.828884</v>
      </c>
      <c r="M398" s="20">
        <v>2.098371663</v>
      </c>
      <c r="N398" s="37">
        <v>476.75</v>
      </c>
      <c r="O398" s="37">
        <f t="shared" si="142"/>
        <v>1930.8374999999999</v>
      </c>
      <c r="P398" s="9">
        <f t="shared" si="137"/>
        <v>6.7960192590463278</v>
      </c>
      <c r="Q398" s="9">
        <f t="shared" si="148"/>
        <v>0.47535215438699524</v>
      </c>
      <c r="R398" s="41">
        <v>108</v>
      </c>
      <c r="S398" s="26">
        <f t="shared" si="140"/>
        <v>437.4</v>
      </c>
      <c r="T398" s="20">
        <f t="shared" si="147"/>
        <v>23.204000942345679</v>
      </c>
      <c r="U398" s="20">
        <f t="shared" si="149"/>
        <v>1.6230195086130046</v>
      </c>
      <c r="V398" s="37">
        <f t="shared" si="128"/>
        <v>368.75</v>
      </c>
      <c r="W398" s="37">
        <f t="shared" si="129"/>
        <v>1493.4375</v>
      </c>
      <c r="X398" s="130">
        <f t="shared" si="136"/>
        <v>201.36353360137267</v>
      </c>
      <c r="Y398" s="130">
        <f t="shared" si="145"/>
        <v>14.084508278133193</v>
      </c>
      <c r="Z398" s="132">
        <v>3200</v>
      </c>
      <c r="AA398" s="131">
        <f t="shared" si="134"/>
        <v>12960</v>
      </c>
      <c r="AC398" s="86">
        <f t="shared" si="132"/>
        <v>268.591572864</v>
      </c>
      <c r="AE398" s="86">
        <f t="shared" si="146"/>
        <v>12960</v>
      </c>
      <c r="AF398" s="86">
        <f t="shared" si="130"/>
        <v>15657.907500000001</v>
      </c>
      <c r="AG398" s="86">
        <f t="shared" si="143"/>
        <v>1493.4375</v>
      </c>
      <c r="AH398" s="86">
        <f t="shared" si="138"/>
        <v>996.36685267857149</v>
      </c>
    </row>
    <row r="399" spans="1:34">
      <c r="A399">
        <v>1767</v>
      </c>
      <c r="B399" s="21">
        <f t="shared" si="150"/>
        <v>14.504535687485077</v>
      </c>
      <c r="C399" s="21">
        <f t="shared" si="139"/>
        <v>14.504535687485077</v>
      </c>
      <c r="D399" s="21">
        <f t="shared" si="144"/>
        <v>0.36216069132297291</v>
      </c>
      <c r="E399" s="1"/>
      <c r="F399">
        <v>4.05</v>
      </c>
      <c r="G399">
        <f t="shared" si="141"/>
        <v>0.24691358024691359</v>
      </c>
      <c r="I399" s="1"/>
      <c r="J399" s="15">
        <v>11</v>
      </c>
      <c r="K399" s="20">
        <v>27.500018517942674</v>
      </c>
      <c r="L399" s="37">
        <v>2564.676477</v>
      </c>
      <c r="M399" s="20">
        <v>1.9235073577499999</v>
      </c>
      <c r="N399" s="37">
        <v>398.875</v>
      </c>
      <c r="O399" s="37">
        <f t="shared" si="142"/>
        <v>1615.4437499999999</v>
      </c>
      <c r="P399" s="9">
        <f t="shared" si="137"/>
        <v>11.927303550245272</v>
      </c>
      <c r="Q399" s="9">
        <f t="shared" si="148"/>
        <v>0.83426329775180208</v>
      </c>
      <c r="R399" s="41">
        <v>173</v>
      </c>
      <c r="S399" s="26">
        <f t="shared" si="140"/>
        <v>700.65</v>
      </c>
      <c r="T399" s="20">
        <f t="shared" si="147"/>
        <v>15.572714967697403</v>
      </c>
      <c r="U399" s="20">
        <f t="shared" si="149"/>
        <v>1.0892440599981981</v>
      </c>
      <c r="V399" s="37">
        <f t="shared" ref="V399:V446" si="151">IF(N399="","",N399-R399)</f>
        <v>225.875</v>
      </c>
      <c r="W399" s="37">
        <f t="shared" ref="W399:W428" si="152">IF(V399="","",V399*F399)</f>
        <v>914.79374999999993</v>
      </c>
      <c r="X399" s="130">
        <f t="shared" si="136"/>
        <v>241.3038290512049</v>
      </c>
      <c r="Y399" s="130">
        <f t="shared" si="145"/>
        <v>16.878159203071135</v>
      </c>
      <c r="Z399" s="132">
        <v>3500</v>
      </c>
      <c r="AA399" s="131">
        <f t="shared" si="134"/>
        <v>14175</v>
      </c>
      <c r="AC399" s="86">
        <f t="shared" si="132"/>
        <v>246.20894179199999</v>
      </c>
      <c r="AE399" s="86">
        <f t="shared" si="146"/>
        <v>14175</v>
      </c>
      <c r="AF399" s="86">
        <f t="shared" ref="AF399:AF462" si="153">AVERAGE(AE389:AE409)</f>
        <v>16256.407500000001</v>
      </c>
      <c r="AG399" s="86">
        <f t="shared" si="143"/>
        <v>914.79374999999993</v>
      </c>
      <c r="AH399" s="86">
        <f t="shared" si="138"/>
        <v>1033.5568080357143</v>
      </c>
    </row>
    <row r="400" spans="1:34">
      <c r="A400">
        <v>1768</v>
      </c>
      <c r="B400" s="21">
        <f t="shared" si="150"/>
        <v>14.754535519140257</v>
      </c>
      <c r="C400" s="21">
        <f t="shared" si="139"/>
        <v>14.754535519140257</v>
      </c>
      <c r="D400" s="21">
        <f t="shared" si="144"/>
        <v>0.36840288437303981</v>
      </c>
      <c r="E400" s="1"/>
      <c r="F400">
        <v>4.05</v>
      </c>
      <c r="G400">
        <f t="shared" si="141"/>
        <v>0.24691358024691359</v>
      </c>
      <c r="I400" s="1"/>
      <c r="J400" s="15">
        <v>11</v>
      </c>
      <c r="K400" s="20">
        <v>27.500018517942674</v>
      </c>
      <c r="L400" s="37">
        <v>2564.676477</v>
      </c>
      <c r="M400" s="20">
        <v>1.9235073577499999</v>
      </c>
      <c r="N400" s="37">
        <v>405.75</v>
      </c>
      <c r="O400" s="37">
        <f t="shared" si="142"/>
        <v>1643.2874999999999</v>
      </c>
      <c r="P400" s="9">
        <f t="shared" si="137"/>
        <v>10.776347367474763</v>
      </c>
      <c r="Q400" s="9">
        <f t="shared" si="148"/>
        <v>0.75375889065249535</v>
      </c>
      <c r="R400" s="41">
        <v>159</v>
      </c>
      <c r="S400" s="26">
        <f t="shared" si="140"/>
        <v>643.94999999999993</v>
      </c>
      <c r="T400" s="20">
        <f t="shared" si="147"/>
        <v>16.723671150467911</v>
      </c>
      <c r="U400" s="20">
        <f t="shared" si="149"/>
        <v>1.1697484670975047</v>
      </c>
      <c r="V400" s="37">
        <f t="shared" si="151"/>
        <v>246.75</v>
      </c>
      <c r="W400" s="37">
        <f t="shared" si="152"/>
        <v>999.33749999999998</v>
      </c>
      <c r="X400" s="130">
        <f t="shared" si="136"/>
        <v>298.21338626974187</v>
      </c>
      <c r="Y400" s="130">
        <f t="shared" si="145"/>
        <v>20.858736596672827</v>
      </c>
      <c r="Z400" s="132">
        <v>4400</v>
      </c>
      <c r="AA400" s="131">
        <f t="shared" si="134"/>
        <v>17820</v>
      </c>
      <c r="AC400" s="86">
        <f t="shared" si="132"/>
        <v>246.20894179199999</v>
      </c>
      <c r="AE400" s="86">
        <f t="shared" si="146"/>
        <v>17820</v>
      </c>
      <c r="AF400" s="86">
        <f t="shared" si="153"/>
        <v>16865.595000000001</v>
      </c>
      <c r="AG400" s="86">
        <f t="shared" si="143"/>
        <v>999.33749999999998</v>
      </c>
      <c r="AH400" s="86">
        <f t="shared" si="138"/>
        <v>1073.0751116071428</v>
      </c>
    </row>
    <row r="401" spans="1:34">
      <c r="A401">
        <v>1769</v>
      </c>
      <c r="B401" s="21">
        <f t="shared" si="150"/>
        <v>15.041656537919994</v>
      </c>
      <c r="C401" s="21">
        <f t="shared" si="139"/>
        <v>15.041656537919994</v>
      </c>
      <c r="D401" s="21">
        <f t="shared" si="144"/>
        <v>0.37557194851235914</v>
      </c>
      <c r="E401" s="1"/>
      <c r="F401">
        <v>4.05</v>
      </c>
      <c r="G401">
        <f t="shared" si="141"/>
        <v>0.24691358024691359</v>
      </c>
      <c r="I401" s="1"/>
      <c r="J401" s="15">
        <v>12</v>
      </c>
      <c r="K401" s="20">
        <v>30.000020201392008</v>
      </c>
      <c r="L401" s="37">
        <v>2797.828884</v>
      </c>
      <c r="M401" s="20">
        <v>2.098371663</v>
      </c>
      <c r="N401" s="37">
        <v>451.25</v>
      </c>
      <c r="O401" s="37">
        <f t="shared" si="142"/>
        <v>1827.5625</v>
      </c>
      <c r="P401" s="9">
        <f t="shared" si="137"/>
        <v>9.1745214133896891</v>
      </c>
      <c r="Q401" s="9">
        <f t="shared" si="148"/>
        <v>0.64171809306149585</v>
      </c>
      <c r="R401" s="41">
        <v>138</v>
      </c>
      <c r="S401" s="26">
        <f t="shared" si="140"/>
        <v>558.9</v>
      </c>
      <c r="T401" s="20">
        <f t="shared" si="147"/>
        <v>20.825498788002321</v>
      </c>
      <c r="U401" s="20">
        <f t="shared" si="149"/>
        <v>1.4566535699385041</v>
      </c>
      <c r="V401" s="37">
        <f t="shared" si="151"/>
        <v>313.25</v>
      </c>
      <c r="W401" s="37">
        <f t="shared" si="152"/>
        <v>1268.6624999999999</v>
      </c>
      <c r="X401" s="130">
        <f t="shared" si="136"/>
        <v>332.41019613730754</v>
      </c>
      <c r="Y401" s="130">
        <f t="shared" si="145"/>
        <v>23.250655545706369</v>
      </c>
      <c r="Z401" s="132">
        <v>5000</v>
      </c>
      <c r="AA401" s="131">
        <f t="shared" si="134"/>
        <v>20250</v>
      </c>
      <c r="AC401" s="86">
        <f t="shared" si="132"/>
        <v>268.591572864</v>
      </c>
      <c r="AE401" s="86">
        <f t="shared" si="146"/>
        <v>20250</v>
      </c>
      <c r="AF401" s="86">
        <f t="shared" si="153"/>
        <v>17399.97</v>
      </c>
      <c r="AG401" s="86">
        <f t="shared" si="143"/>
        <v>1268.6624999999999</v>
      </c>
      <c r="AH401" s="86">
        <f t="shared" si="138"/>
        <v>1071.0796874999999</v>
      </c>
    </row>
    <row r="402" spans="1:34">
      <c r="A402">
        <v>1770</v>
      </c>
      <c r="B402" s="21">
        <f t="shared" si="150"/>
        <v>15.829401105507982</v>
      </c>
      <c r="C402" s="21">
        <f t="shared" si="139"/>
        <v>15.829401105507982</v>
      </c>
      <c r="D402" s="21">
        <f t="shared" si="144"/>
        <v>0.39524097641717776</v>
      </c>
      <c r="E402" s="1"/>
      <c r="F402">
        <v>4.05</v>
      </c>
      <c r="G402">
        <f t="shared" si="141"/>
        <v>0.24691358024691359</v>
      </c>
      <c r="I402" s="1"/>
      <c r="J402" s="15">
        <v>17</v>
      </c>
      <c r="K402" s="20">
        <v>42.50002861863868</v>
      </c>
      <c r="L402" s="37">
        <v>3963.5909190000002</v>
      </c>
      <c r="M402" s="20">
        <v>2.9726931892500001</v>
      </c>
      <c r="N402" s="37">
        <v>672.75</v>
      </c>
      <c r="O402" s="37">
        <f t="shared" si="142"/>
        <v>2724.6374999999998</v>
      </c>
      <c r="P402" s="9">
        <f t="shared" si="137"/>
        <v>15.730222409574184</v>
      </c>
      <c r="Q402" s="9">
        <f t="shared" si="148"/>
        <v>1.1002610243377928</v>
      </c>
      <c r="R402" s="41">
        <v>249</v>
      </c>
      <c r="S402" s="26">
        <f t="shared" si="140"/>
        <v>1008.4499999999999</v>
      </c>
      <c r="T402" s="20">
        <f t="shared" si="147"/>
        <v>26.769806209064498</v>
      </c>
      <c r="U402" s="20">
        <f t="shared" si="149"/>
        <v>1.8724321649122075</v>
      </c>
      <c r="V402" s="37">
        <f t="shared" si="151"/>
        <v>423.75</v>
      </c>
      <c r="W402" s="37">
        <f t="shared" si="152"/>
        <v>1716.1875</v>
      </c>
      <c r="X402" s="130">
        <f t="shared" si="136"/>
        <v>353.77207025548364</v>
      </c>
      <c r="Y402" s="130">
        <f t="shared" si="145"/>
        <v>24.744826250167225</v>
      </c>
      <c r="Z402" s="132">
        <v>5600</v>
      </c>
      <c r="AA402" s="131">
        <f t="shared" si="134"/>
        <v>22680</v>
      </c>
      <c r="AC402" s="86">
        <f t="shared" si="132"/>
        <v>380.50472822400002</v>
      </c>
      <c r="AE402" s="86">
        <f t="shared" si="146"/>
        <v>22680</v>
      </c>
      <c r="AF402" s="86">
        <f t="shared" si="153"/>
        <v>17818.47</v>
      </c>
      <c r="AG402" s="86">
        <f t="shared" si="143"/>
        <v>1716.1875</v>
      </c>
      <c r="AH402" s="86">
        <f t="shared" si="138"/>
        <v>1041.4399553571427</v>
      </c>
    </row>
    <row r="403" spans="1:34">
      <c r="A403">
        <v>1771</v>
      </c>
      <c r="B403" s="21">
        <f t="shared" si="150"/>
        <v>16.208322418977502</v>
      </c>
      <c r="C403" s="21">
        <f t="shared" si="139"/>
        <v>16.208322418977502</v>
      </c>
      <c r="D403" s="21">
        <f t="shared" si="144"/>
        <v>0.40470218274600472</v>
      </c>
      <c r="E403" s="1"/>
      <c r="F403">
        <v>4.05</v>
      </c>
      <c r="G403">
        <f t="shared" si="141"/>
        <v>0.24691358024691359</v>
      </c>
      <c r="I403" s="1"/>
      <c r="J403" s="15">
        <v>18</v>
      </c>
      <c r="K403" s="20">
        <v>45.000030302088007</v>
      </c>
      <c r="L403" s="37">
        <v>4196.7433259999998</v>
      </c>
      <c r="M403" s="20">
        <v>3.1475574945</v>
      </c>
      <c r="N403" s="37">
        <v>729.375</v>
      </c>
      <c r="O403" s="37">
        <f t="shared" si="142"/>
        <v>2953.96875</v>
      </c>
      <c r="P403" s="9">
        <f t="shared" si="137"/>
        <v>18.879190090747461</v>
      </c>
      <c r="Q403" s="9">
        <f t="shared" si="148"/>
        <v>1.3205176943506425</v>
      </c>
      <c r="R403" s="41">
        <v>306</v>
      </c>
      <c r="S403" s="26">
        <f t="shared" si="140"/>
        <v>1239.3</v>
      </c>
      <c r="T403" s="20">
        <f t="shared" si="147"/>
        <v>26.120840211340546</v>
      </c>
      <c r="U403" s="20">
        <f t="shared" si="149"/>
        <v>1.8270398001493573</v>
      </c>
      <c r="V403" s="37">
        <f t="shared" si="151"/>
        <v>423.375</v>
      </c>
      <c r="W403" s="37">
        <f t="shared" si="152"/>
        <v>1714.6687499999998</v>
      </c>
      <c r="X403" s="130">
        <f t="shared" si="136"/>
        <v>345.37812460132125</v>
      </c>
      <c r="Y403" s="130">
        <f t="shared" si="145"/>
        <v>24.157706055473525</v>
      </c>
      <c r="Z403" s="132">
        <v>5598</v>
      </c>
      <c r="AA403" s="131">
        <f t="shared" si="134"/>
        <v>22671.899999999998</v>
      </c>
      <c r="AC403" s="86">
        <f t="shared" si="132"/>
        <v>402.887359296</v>
      </c>
      <c r="AE403" s="86">
        <f t="shared" si="146"/>
        <v>22671.899999999998</v>
      </c>
      <c r="AF403" s="86">
        <f t="shared" si="153"/>
        <v>18279.72</v>
      </c>
      <c r="AG403" s="86">
        <f t="shared" si="143"/>
        <v>1714.6687499999998</v>
      </c>
      <c r="AH403" s="86">
        <f t="shared" si="138"/>
        <v>1050.4345982142856</v>
      </c>
    </row>
    <row r="404" spans="1:34">
      <c r="A404">
        <v>1772</v>
      </c>
      <c r="B404" s="21">
        <f t="shared" si="150"/>
        <v>15.886352938815527</v>
      </c>
      <c r="C404" s="21">
        <f t="shared" si="139"/>
        <v>15.886352938815527</v>
      </c>
      <c r="D404" s="21">
        <f t="shared" si="144"/>
        <v>0.39666299472697913</v>
      </c>
      <c r="E404" s="1"/>
      <c r="F404">
        <v>4.2750000000000004</v>
      </c>
      <c r="G404">
        <f t="shared" si="141"/>
        <v>0.23391812865497075</v>
      </c>
      <c r="I404" s="1"/>
      <c r="J404" s="15">
        <v>11</v>
      </c>
      <c r="K404" s="20">
        <v>27.500018517942674</v>
      </c>
      <c r="L404" s="37">
        <v>2564.676477</v>
      </c>
      <c r="M404" s="20">
        <v>1.9235073577499999</v>
      </c>
      <c r="N404" s="37">
        <v>436.875</v>
      </c>
      <c r="O404" s="37">
        <f t="shared" si="142"/>
        <v>1867.6406250000002</v>
      </c>
      <c r="P404" s="9">
        <f t="shared" si="137"/>
        <v>24.108742986831572</v>
      </c>
      <c r="Q404" s="9">
        <f t="shared" si="148"/>
        <v>1.6863023016154506</v>
      </c>
      <c r="R404" s="41">
        <v>383</v>
      </c>
      <c r="S404" s="26">
        <f t="shared" si="140"/>
        <v>1637.325</v>
      </c>
      <c r="T404" s="20">
        <f t="shared" si="147"/>
        <v>3.391275531111102</v>
      </c>
      <c r="U404" s="20">
        <f t="shared" si="149"/>
        <v>0.23720505613454954</v>
      </c>
      <c r="V404" s="37">
        <f t="shared" si="151"/>
        <v>53.875</v>
      </c>
      <c r="W404" s="37">
        <f t="shared" si="152"/>
        <v>230.31562500000001</v>
      </c>
      <c r="X404" s="130">
        <f t="shared" si="136"/>
        <v>314.73554813096047</v>
      </c>
      <c r="Y404" s="130">
        <f t="shared" si="145"/>
        <v>22.014390360515023</v>
      </c>
      <c r="Z404" s="132">
        <v>5000</v>
      </c>
      <c r="AA404" s="131">
        <f t="shared" si="134"/>
        <v>21375</v>
      </c>
      <c r="AC404" s="86">
        <f t="shared" si="132"/>
        <v>246.20894179199999</v>
      </c>
      <c r="AE404" s="86">
        <f t="shared" si="146"/>
        <v>21375</v>
      </c>
      <c r="AF404" s="86">
        <f t="shared" si="153"/>
        <v>18834.907500000001</v>
      </c>
      <c r="AG404" s="86">
        <f t="shared" si="143"/>
        <v>230.31562500000001</v>
      </c>
      <c r="AH404" s="86">
        <f t="shared" si="138"/>
        <v>1071.4888392857142</v>
      </c>
    </row>
    <row r="405" spans="1:34">
      <c r="A405">
        <v>1773</v>
      </c>
      <c r="B405" s="21">
        <f t="shared" si="150"/>
        <v>17.657680417368173</v>
      </c>
      <c r="C405" s="21">
        <f t="shared" si="139"/>
        <v>17.657680417368173</v>
      </c>
      <c r="D405" s="21">
        <f t="shared" si="144"/>
        <v>0.44089089681318749</v>
      </c>
      <c r="E405" s="1"/>
      <c r="F405">
        <v>4.2750000000000004</v>
      </c>
      <c r="G405">
        <f t="shared" si="141"/>
        <v>0.23391812865497075</v>
      </c>
      <c r="I405" s="1"/>
      <c r="J405" s="15">
        <v>13</v>
      </c>
      <c r="K405" s="20">
        <v>32.500021884841338</v>
      </c>
      <c r="L405" s="37">
        <v>3030.9812910000001</v>
      </c>
      <c r="M405" s="20">
        <v>2.2732359682499998</v>
      </c>
      <c r="N405" s="37">
        <v>573.875</v>
      </c>
      <c r="O405" s="37">
        <f t="shared" si="142"/>
        <v>2453.3156250000002</v>
      </c>
      <c r="P405" s="9">
        <f t="shared" si="137"/>
        <v>12.289269874119924</v>
      </c>
      <c r="Q405" s="9">
        <f t="shared" si="148"/>
        <v>0.85958127660248307</v>
      </c>
      <c r="R405" s="41">
        <v>217</v>
      </c>
      <c r="S405" s="26">
        <f t="shared" si="140"/>
        <v>927.67500000000007</v>
      </c>
      <c r="T405" s="20">
        <f t="shared" si="147"/>
        <v>20.210752010721414</v>
      </c>
      <c r="U405" s="20">
        <f t="shared" si="149"/>
        <v>1.4136546916475166</v>
      </c>
      <c r="V405" s="37">
        <f t="shared" si="151"/>
        <v>356.875</v>
      </c>
      <c r="W405" s="37">
        <f t="shared" si="152"/>
        <v>1525.6406250000002</v>
      </c>
      <c r="X405" s="130">
        <f t="shared" si="136"/>
        <v>271.8363843123301</v>
      </c>
      <c r="Y405" s="130">
        <f t="shared" si="145"/>
        <v>19.01377939028534</v>
      </c>
      <c r="Z405" s="132">
        <v>4800</v>
      </c>
      <c r="AA405" s="131">
        <f t="shared" si="134"/>
        <v>20520</v>
      </c>
      <c r="AC405" s="86">
        <f t="shared" si="132"/>
        <v>290.97420393599998</v>
      </c>
      <c r="AE405" s="86">
        <f t="shared" si="146"/>
        <v>20520</v>
      </c>
      <c r="AF405" s="86">
        <f t="shared" si="153"/>
        <v>19006.757142857143</v>
      </c>
      <c r="AG405" s="86">
        <f t="shared" si="143"/>
        <v>1525.6406250000002</v>
      </c>
      <c r="AH405" s="86">
        <f t="shared" si="138"/>
        <v>1085.6249999999998</v>
      </c>
    </row>
    <row r="406" spans="1:34">
      <c r="A406">
        <v>1774</v>
      </c>
      <c r="B406" s="21">
        <f t="shared" si="150"/>
        <v>15.538451075183495</v>
      </c>
      <c r="C406" s="21">
        <f t="shared" si="139"/>
        <v>15.538451075183495</v>
      </c>
      <c r="D406" s="21">
        <f t="shared" si="144"/>
        <v>0.38797630649646653</v>
      </c>
      <c r="E406" s="1"/>
      <c r="F406">
        <v>4.2750000000000004</v>
      </c>
      <c r="G406">
        <f t="shared" si="141"/>
        <v>0.23391812865497075</v>
      </c>
      <c r="I406" s="1"/>
      <c r="J406" s="15">
        <v>13</v>
      </c>
      <c r="K406" s="20">
        <v>32.500021884841338</v>
      </c>
      <c r="L406" s="37">
        <v>3030.9812910000001</v>
      </c>
      <c r="M406" s="20">
        <v>2.2732359682499998</v>
      </c>
      <c r="N406" s="37">
        <v>505</v>
      </c>
      <c r="O406" s="37">
        <f t="shared" si="142"/>
        <v>2158.875</v>
      </c>
      <c r="P406" s="9">
        <f t="shared" si="137"/>
        <v>16.797041013749681</v>
      </c>
      <c r="Q406" s="9">
        <f t="shared" si="148"/>
        <v>1.1748803717094058</v>
      </c>
      <c r="R406" s="41">
        <v>261</v>
      </c>
      <c r="S406" s="26">
        <f t="shared" si="140"/>
        <v>1115.7750000000001</v>
      </c>
      <c r="T406" s="20">
        <f t="shared" si="147"/>
        <v>15.702980871091658</v>
      </c>
      <c r="U406" s="20">
        <f t="shared" si="149"/>
        <v>1.098355596540594</v>
      </c>
      <c r="V406" s="37">
        <f t="shared" si="151"/>
        <v>244</v>
      </c>
      <c r="W406" s="37">
        <f t="shared" si="152"/>
        <v>1043.1000000000001</v>
      </c>
      <c r="X406" s="130">
        <f t="shared" si="136"/>
        <v>321.78239489941916</v>
      </c>
      <c r="Y406" s="130">
        <f t="shared" si="145"/>
        <v>22.507286814356434</v>
      </c>
      <c r="Z406" s="132">
        <v>5000</v>
      </c>
      <c r="AA406" s="131">
        <f t="shared" si="134"/>
        <v>21375</v>
      </c>
      <c r="AC406" s="86">
        <f t="shared" si="132"/>
        <v>290.97420393599998</v>
      </c>
      <c r="AE406" s="86">
        <f t="shared" si="146"/>
        <v>21375</v>
      </c>
      <c r="AF406" s="86">
        <f t="shared" si="153"/>
        <v>19547.828571428574</v>
      </c>
      <c r="AG406" s="86">
        <f t="shared" si="143"/>
        <v>1043.1000000000001</v>
      </c>
      <c r="AH406" s="86">
        <f t="shared" si="138"/>
        <v>1081.0017857142857</v>
      </c>
    </row>
    <row r="407" spans="1:34">
      <c r="A407">
        <v>1775</v>
      </c>
      <c r="B407" s="21">
        <f t="shared" si="150"/>
        <v>13.262491069307297</v>
      </c>
      <c r="C407" s="21">
        <f t="shared" si="139"/>
        <v>13.262491069307297</v>
      </c>
      <c r="D407" s="21">
        <f t="shared" si="144"/>
        <v>0.33114834130604964</v>
      </c>
      <c r="E407" s="1"/>
      <c r="F407">
        <v>4.2750000000000004</v>
      </c>
      <c r="G407">
        <f t="shared" si="141"/>
        <v>0.23391812865497075</v>
      </c>
      <c r="I407" s="1"/>
      <c r="J407" s="15">
        <v>12</v>
      </c>
      <c r="K407" s="20">
        <v>30.000020201392008</v>
      </c>
      <c r="L407" s="37">
        <v>2797.828884</v>
      </c>
      <c r="M407" s="20">
        <v>2.098371663</v>
      </c>
      <c r="N407" s="37">
        <v>397.875</v>
      </c>
      <c r="O407" s="37">
        <f t="shared" si="142"/>
        <v>1700.9156250000001</v>
      </c>
      <c r="P407" s="9">
        <f t="shared" si="137"/>
        <v>14.175315860161351</v>
      </c>
      <c r="Q407" s="9">
        <f t="shared" si="148"/>
        <v>0.99150203617719146</v>
      </c>
      <c r="R407" s="41">
        <v>188</v>
      </c>
      <c r="S407" s="26">
        <f t="shared" si="140"/>
        <v>803.7</v>
      </c>
      <c r="T407" s="20">
        <f t="shared" si="147"/>
        <v>15.824704341230657</v>
      </c>
      <c r="U407" s="20">
        <f t="shared" si="149"/>
        <v>1.1068696268228086</v>
      </c>
      <c r="V407" s="37">
        <f t="shared" si="151"/>
        <v>209.875</v>
      </c>
      <c r="W407" s="37">
        <f t="shared" si="152"/>
        <v>897.21562500000005</v>
      </c>
      <c r="X407" s="130">
        <f t="shared" si="136"/>
        <v>203.58166394912578</v>
      </c>
      <c r="Y407" s="130">
        <f t="shared" si="145"/>
        <v>14.239656902544771</v>
      </c>
      <c r="Z407" s="132">
        <v>2700</v>
      </c>
      <c r="AA407" s="131">
        <f t="shared" si="134"/>
        <v>11542.500000000002</v>
      </c>
      <c r="AC407" s="86">
        <f t="shared" si="132"/>
        <v>268.591572864</v>
      </c>
      <c r="AE407" s="86">
        <f t="shared" si="146"/>
        <v>11542.500000000002</v>
      </c>
      <c r="AF407" s="86">
        <f t="shared" si="153"/>
        <v>20113.328571428574</v>
      </c>
      <c r="AG407" s="86">
        <f t="shared" si="143"/>
        <v>897.21562500000005</v>
      </c>
      <c r="AH407" s="86">
        <f t="shared" si="138"/>
        <v>1043.720089285714</v>
      </c>
    </row>
    <row r="408" spans="1:34">
      <c r="A408">
        <v>1776</v>
      </c>
      <c r="B408" s="21">
        <f t="shared" si="150"/>
        <v>12.07499186894519</v>
      </c>
      <c r="C408" s="21">
        <f t="shared" si="139"/>
        <v>12.07499186894519</v>
      </c>
      <c r="D408" s="21">
        <f t="shared" si="144"/>
        <v>0.3014979243182318</v>
      </c>
      <c r="E408" s="1"/>
      <c r="F408">
        <v>4.2750000000000004</v>
      </c>
      <c r="G408">
        <f t="shared" si="141"/>
        <v>0.23391812865497075</v>
      </c>
      <c r="I408" s="1"/>
      <c r="J408" s="15">
        <v>14</v>
      </c>
      <c r="K408" s="20">
        <v>35.000023568290679</v>
      </c>
      <c r="L408" s="37">
        <v>3264.1336980000001</v>
      </c>
      <c r="M408" s="20">
        <v>2.4481002734999997</v>
      </c>
      <c r="N408" s="37">
        <v>422.625</v>
      </c>
      <c r="O408" s="37">
        <f t="shared" si="142"/>
        <v>1806.7218750000002</v>
      </c>
      <c r="P408" s="9">
        <f t="shared" si="137"/>
        <v>17.888210803314493</v>
      </c>
      <c r="Q408" s="9">
        <f t="shared" si="148"/>
        <v>1.2512029791801247</v>
      </c>
      <c r="R408" s="41">
        <v>216</v>
      </c>
      <c r="S408" s="26">
        <f t="shared" si="140"/>
        <v>923.40000000000009</v>
      </c>
      <c r="T408" s="20">
        <f t="shared" si="147"/>
        <v>17.111812764976186</v>
      </c>
      <c r="U408" s="20">
        <f t="shared" si="149"/>
        <v>1.1968972943198757</v>
      </c>
      <c r="V408" s="37">
        <f t="shared" si="151"/>
        <v>206.625</v>
      </c>
      <c r="W408" s="37">
        <f t="shared" si="152"/>
        <v>883.32187500000009</v>
      </c>
      <c r="X408" s="130">
        <f t="shared" si="136"/>
        <v>414.07895378042804</v>
      </c>
      <c r="Y408" s="130">
        <f t="shared" si="145"/>
        <v>28.963031925465842</v>
      </c>
      <c r="Z408" s="132">
        <v>5000</v>
      </c>
      <c r="AA408" s="131">
        <f t="shared" si="134"/>
        <v>21375</v>
      </c>
      <c r="AC408" s="86">
        <f t="shared" si="132"/>
        <v>313.35683500799996</v>
      </c>
      <c r="AE408" s="86">
        <f t="shared" si="146"/>
        <v>21375</v>
      </c>
      <c r="AF408" s="86">
        <f t="shared" si="153"/>
        <v>20434.757142857143</v>
      </c>
      <c r="AG408" s="86">
        <f t="shared" si="143"/>
        <v>883.32187500000009</v>
      </c>
      <c r="AH408" s="86">
        <f t="shared" si="138"/>
        <v>1021.805357142857</v>
      </c>
    </row>
    <row r="409" spans="1:34">
      <c r="A409">
        <v>1777</v>
      </c>
      <c r="B409" s="21">
        <f t="shared" si="150"/>
        <v>14.928561375980745</v>
      </c>
      <c r="C409" s="21">
        <f t="shared" si="139"/>
        <v>14.928561375980745</v>
      </c>
      <c r="D409" s="21">
        <f t="shared" si="144"/>
        <v>0.37274809927542413</v>
      </c>
      <c r="E409" s="1"/>
      <c r="F409">
        <v>4.2750000000000004</v>
      </c>
      <c r="G409">
        <f t="shared" si="141"/>
        <v>0.23391812865497075</v>
      </c>
      <c r="I409" s="1"/>
      <c r="J409" s="15">
        <v>14</v>
      </c>
      <c r="K409" s="20">
        <v>35.000023568290679</v>
      </c>
      <c r="L409" s="37">
        <v>3264.1336980000001</v>
      </c>
      <c r="M409" s="20">
        <v>2.4481002734999997</v>
      </c>
      <c r="N409" s="37">
        <v>522.5</v>
      </c>
      <c r="O409" s="37">
        <f t="shared" si="142"/>
        <v>2233.6875</v>
      </c>
      <c r="P409" s="9">
        <f t="shared" si="137"/>
        <v>12.459338533401084</v>
      </c>
      <c r="Q409" s="9">
        <f t="shared" si="148"/>
        <v>0.87147684377224888</v>
      </c>
      <c r="R409" s="41">
        <v>186</v>
      </c>
      <c r="S409" s="26">
        <f t="shared" si="140"/>
        <v>795.15000000000009</v>
      </c>
      <c r="T409" s="20">
        <f t="shared" si="147"/>
        <v>22.540685034889595</v>
      </c>
      <c r="U409" s="20">
        <f t="shared" si="149"/>
        <v>1.5766234297277513</v>
      </c>
      <c r="V409" s="37">
        <f t="shared" si="151"/>
        <v>336.5</v>
      </c>
      <c r="W409" s="37">
        <f t="shared" si="152"/>
        <v>1438.5375000000001</v>
      </c>
      <c r="X409" s="130">
        <f t="shared" si="136"/>
        <v>321.53131699099572</v>
      </c>
      <c r="Y409" s="130">
        <f t="shared" si="145"/>
        <v>22.489725000574165</v>
      </c>
      <c r="Z409" s="132">
        <v>4800</v>
      </c>
      <c r="AA409" s="131">
        <f t="shared" si="134"/>
        <v>20520</v>
      </c>
      <c r="AC409" s="86">
        <f t="shared" si="132"/>
        <v>313.35683500799996</v>
      </c>
      <c r="AE409" s="86">
        <f t="shared" si="146"/>
        <v>20520</v>
      </c>
      <c r="AF409" s="86">
        <f t="shared" si="153"/>
        <v>21068.357142857141</v>
      </c>
      <c r="AG409" s="86">
        <f t="shared" si="143"/>
        <v>1438.5375000000001</v>
      </c>
      <c r="AH409" s="86">
        <f t="shared" si="138"/>
        <v>994.43169642857151</v>
      </c>
    </row>
    <row r="410" spans="1:34">
      <c r="A410">
        <v>1778</v>
      </c>
      <c r="B410" s="21">
        <f t="shared" si="150"/>
        <v>17.699988081186742</v>
      </c>
      <c r="C410" s="21">
        <f t="shared" si="139"/>
        <v>17.699988081186742</v>
      </c>
      <c r="D410" s="21">
        <f t="shared" si="144"/>
        <v>0.44194726794473732</v>
      </c>
      <c r="E410" s="1"/>
      <c r="F410">
        <v>4.2750000000000004</v>
      </c>
      <c r="G410">
        <f t="shared" si="141"/>
        <v>0.23391812865497075</v>
      </c>
      <c r="I410" s="1"/>
      <c r="J410" s="15">
        <v>13</v>
      </c>
      <c r="K410" s="20">
        <v>32.500021884841338</v>
      </c>
      <c r="L410" s="37">
        <v>3030.9812910000001</v>
      </c>
      <c r="M410" s="20">
        <v>2.2732359682499998</v>
      </c>
      <c r="N410" s="37">
        <v>575.25</v>
      </c>
      <c r="O410" s="37">
        <f t="shared" si="142"/>
        <v>2459.1937500000004</v>
      </c>
      <c r="P410" s="9">
        <f t="shared" si="137"/>
        <v>12.033906408467979</v>
      </c>
      <c r="Q410" s="9">
        <f t="shared" si="148"/>
        <v>0.84171970662711848</v>
      </c>
      <c r="R410" s="41">
        <v>213</v>
      </c>
      <c r="S410" s="26">
        <f t="shared" si="140"/>
        <v>910.57500000000005</v>
      </c>
      <c r="T410" s="20">
        <f t="shared" si="147"/>
        <v>20.466115476373361</v>
      </c>
      <c r="U410" s="20">
        <f t="shared" si="149"/>
        <v>1.4315162616228814</v>
      </c>
      <c r="V410" s="37">
        <f t="shared" si="151"/>
        <v>362.25</v>
      </c>
      <c r="W410" s="37">
        <f t="shared" si="152"/>
        <v>1548.6187500000001</v>
      </c>
      <c r="X410" s="130">
        <f t="shared" si="136"/>
        <v>310.73467251912626</v>
      </c>
      <c r="Y410" s="130">
        <f t="shared" si="145"/>
        <v>21.734546415254236</v>
      </c>
      <c r="Z410" s="132">
        <v>5500</v>
      </c>
      <c r="AA410" s="131">
        <f t="shared" si="134"/>
        <v>23512.500000000004</v>
      </c>
      <c r="AC410" s="86">
        <f t="shared" si="132"/>
        <v>290.97420393599998</v>
      </c>
      <c r="AE410" s="86">
        <f t="shared" si="146"/>
        <v>23512.500000000004</v>
      </c>
      <c r="AF410" s="86">
        <f t="shared" si="153"/>
        <v>21696.214285714286</v>
      </c>
      <c r="AG410" s="86">
        <f t="shared" si="143"/>
        <v>1548.6187500000001</v>
      </c>
      <c r="AH410" s="86">
        <f t="shared" si="138"/>
        <v>1000.8468750000002</v>
      </c>
    </row>
    <row r="411" spans="1:34">
      <c r="A411">
        <v>1779</v>
      </c>
      <c r="B411" s="21">
        <f t="shared" si="150"/>
        <v>12.903837464663521</v>
      </c>
      <c r="C411" s="21">
        <f t="shared" si="139"/>
        <v>12.903837464663521</v>
      </c>
      <c r="D411" s="21">
        <f t="shared" si="144"/>
        <v>0.32219319512268446</v>
      </c>
      <c r="E411" s="1"/>
      <c r="F411">
        <v>4.2750000000000004</v>
      </c>
      <c r="G411">
        <f t="shared" si="141"/>
        <v>0.23391812865497075</v>
      </c>
      <c r="I411" s="1"/>
      <c r="J411" s="15">
        <v>13</v>
      </c>
      <c r="K411" s="20">
        <v>32.500021884841338</v>
      </c>
      <c r="L411" s="37">
        <v>3030.9812910000001</v>
      </c>
      <c r="M411" s="20">
        <v>2.2732359682499998</v>
      </c>
      <c r="N411" s="37">
        <v>419.375</v>
      </c>
      <c r="O411" s="37">
        <f t="shared" si="142"/>
        <v>1792.8281250000002</v>
      </c>
      <c r="P411" s="9">
        <f t="shared" ref="P411:P427" si="154">IF(R411="","",R411/B411)</f>
        <v>20.226541190923612</v>
      </c>
      <c r="Q411" s="9">
        <f t="shared" si="148"/>
        <v>1.414759076514456</v>
      </c>
      <c r="R411" s="41">
        <v>261</v>
      </c>
      <c r="S411" s="26">
        <f t="shared" si="140"/>
        <v>1115.7750000000001</v>
      </c>
      <c r="T411" s="20">
        <f t="shared" si="147"/>
        <v>12.273480693917726</v>
      </c>
      <c r="U411" s="20">
        <f t="shared" si="149"/>
        <v>0.85847689173554387</v>
      </c>
      <c r="V411" s="37">
        <f t="shared" si="151"/>
        <v>158.375</v>
      </c>
      <c r="W411" s="37">
        <f t="shared" si="152"/>
        <v>677.05312500000002</v>
      </c>
      <c r="X411" s="130">
        <f t="shared" si="136"/>
        <v>426.22979521103395</v>
      </c>
      <c r="Y411" s="130">
        <f t="shared" si="145"/>
        <v>29.812930731147539</v>
      </c>
      <c r="Z411" s="132">
        <v>5500</v>
      </c>
      <c r="AA411" s="131">
        <f t="shared" si="134"/>
        <v>23512.500000000004</v>
      </c>
      <c r="AC411" s="86">
        <f t="shared" ref="AC411:AC435" si="155">IF(M411="","",M411*128)</f>
        <v>290.97420393599998</v>
      </c>
      <c r="AE411" s="86">
        <f t="shared" si="146"/>
        <v>23512.500000000004</v>
      </c>
      <c r="AF411" s="86">
        <f t="shared" si="153"/>
        <v>22150.5</v>
      </c>
      <c r="AG411" s="86">
        <f t="shared" si="143"/>
        <v>677.05312500000002</v>
      </c>
      <c r="AH411" s="86">
        <f t="shared" si="138"/>
        <v>1002.3200892857144</v>
      </c>
    </row>
    <row r="412" spans="1:34">
      <c r="A412">
        <v>1780</v>
      </c>
      <c r="B412" s="21">
        <f t="shared" si="150"/>
        <v>11.999991919448638</v>
      </c>
      <c r="C412" s="21">
        <f t="shared" si="139"/>
        <v>11.999991919448638</v>
      </c>
      <c r="D412" s="21">
        <f t="shared" si="144"/>
        <v>0.29962526640321174</v>
      </c>
      <c r="E412" s="1"/>
      <c r="F412">
        <v>4.2750000000000004</v>
      </c>
      <c r="G412">
        <f t="shared" si="141"/>
        <v>0.23391812865497075</v>
      </c>
      <c r="I412" s="1"/>
      <c r="J412" s="15">
        <v>11</v>
      </c>
      <c r="K412" s="20">
        <v>27.500018517942674</v>
      </c>
      <c r="L412" s="37">
        <v>2564.676477</v>
      </c>
      <c r="M412" s="20">
        <v>1.9235073577499999</v>
      </c>
      <c r="N412" s="37">
        <v>330</v>
      </c>
      <c r="O412" s="37">
        <f t="shared" si="142"/>
        <v>1410.7500000000002</v>
      </c>
      <c r="P412" s="9">
        <f t="shared" si="154"/>
        <v>19.250012962559872</v>
      </c>
      <c r="Q412" s="9">
        <f t="shared" si="148"/>
        <v>1.346455150425</v>
      </c>
      <c r="R412" s="41">
        <v>231</v>
      </c>
      <c r="S412" s="26">
        <f t="shared" si="140"/>
        <v>987.52500000000009</v>
      </c>
      <c r="T412" s="20">
        <f t="shared" si="147"/>
        <v>8.2500055553828027</v>
      </c>
      <c r="U412" s="20">
        <f t="shared" si="149"/>
        <v>0.57705220732500018</v>
      </c>
      <c r="V412" s="37">
        <f t="shared" si="151"/>
        <v>99</v>
      </c>
      <c r="W412" s="37">
        <f t="shared" si="152"/>
        <v>423.22500000000002</v>
      </c>
      <c r="X412" s="130">
        <f t="shared" si="136"/>
        <v>400.00026935189345</v>
      </c>
      <c r="Y412" s="130">
        <f t="shared" si="145"/>
        <v>27.978288840000001</v>
      </c>
      <c r="Z412" s="132">
        <v>4800</v>
      </c>
      <c r="AA412" s="131">
        <f t="shared" si="134"/>
        <v>20520</v>
      </c>
      <c r="AC412" s="86">
        <f t="shared" si="155"/>
        <v>246.20894179199999</v>
      </c>
      <c r="AE412" s="86">
        <f t="shared" si="146"/>
        <v>20520</v>
      </c>
      <c r="AF412" s="86">
        <f t="shared" si="153"/>
        <v>21646.046218607142</v>
      </c>
      <c r="AG412" s="86">
        <f t="shared" si="143"/>
        <v>423.22500000000002</v>
      </c>
      <c r="AH412" s="86">
        <f t="shared" si="138"/>
        <v>986.89687500000025</v>
      </c>
    </row>
    <row r="413" spans="1:34">
      <c r="A413">
        <v>1781</v>
      </c>
      <c r="B413" s="21">
        <f t="shared" si="150"/>
        <v>17.190897514907103</v>
      </c>
      <c r="C413" s="21">
        <f t="shared" si="139"/>
        <v>17.190897514907103</v>
      </c>
      <c r="D413" s="21">
        <f t="shared" si="144"/>
        <v>0.42923589300641929</v>
      </c>
      <c r="E413" s="1"/>
      <c r="F413">
        <v>4.2750000000000004</v>
      </c>
      <c r="G413">
        <f t="shared" si="141"/>
        <v>0.23391812865497075</v>
      </c>
      <c r="I413" s="1"/>
      <c r="J413" s="15">
        <v>11</v>
      </c>
      <c r="K413" s="20">
        <v>27.500018517942674</v>
      </c>
      <c r="L413" s="37">
        <v>2564.676477</v>
      </c>
      <c r="M413" s="20">
        <v>1.9235073577499999</v>
      </c>
      <c r="N413" s="37">
        <v>472.75</v>
      </c>
      <c r="O413" s="37">
        <f t="shared" si="142"/>
        <v>2021.0062500000001</v>
      </c>
      <c r="P413" s="9">
        <f t="shared" si="154"/>
        <v>9.9471246252103587</v>
      </c>
      <c r="Q413" s="9">
        <f t="shared" si="148"/>
        <v>0.69575834621946064</v>
      </c>
      <c r="R413" s="41">
        <v>171</v>
      </c>
      <c r="S413" s="26">
        <f t="shared" si="140"/>
        <v>731.02500000000009</v>
      </c>
      <c r="T413" s="20">
        <f t="shared" si="147"/>
        <v>17.552893892732314</v>
      </c>
      <c r="U413" s="20">
        <f t="shared" si="149"/>
        <v>1.2277490115305394</v>
      </c>
      <c r="V413" s="37">
        <f t="shared" si="151"/>
        <v>301.75</v>
      </c>
      <c r="W413" s="37">
        <f t="shared" si="152"/>
        <v>1289.98125</v>
      </c>
      <c r="X413" s="130">
        <f t="shared" si="136"/>
        <v>290.85159722837307</v>
      </c>
      <c r="Y413" s="130">
        <f t="shared" si="145"/>
        <v>20.343811292966681</v>
      </c>
      <c r="Z413" s="132">
        <v>5000</v>
      </c>
      <c r="AA413" s="131">
        <f t="shared" si="134"/>
        <v>21375</v>
      </c>
      <c r="AC413" s="86">
        <f t="shared" si="155"/>
        <v>246.20894179199999</v>
      </c>
      <c r="AE413" s="86">
        <f t="shared" si="146"/>
        <v>21375</v>
      </c>
      <c r="AF413" s="86">
        <f t="shared" si="153"/>
        <v>21913.73996860714</v>
      </c>
      <c r="AG413" s="86">
        <f t="shared" si="143"/>
        <v>1289.98125</v>
      </c>
      <c r="AH413" s="86">
        <f t="shared" si="138"/>
        <v>950.49171428571447</v>
      </c>
    </row>
    <row r="414" spans="1:34">
      <c r="A414">
        <v>1782</v>
      </c>
      <c r="B414" s="21">
        <f t="shared" si="150"/>
        <v>18.283321021715498</v>
      </c>
      <c r="C414" s="21">
        <f t="shared" si="139"/>
        <v>18.283321021715498</v>
      </c>
      <c r="D414" s="21">
        <f t="shared" si="144"/>
        <v>0.45651238506156022</v>
      </c>
      <c r="E414" s="1"/>
      <c r="F414">
        <v>4.2750000000000004</v>
      </c>
      <c r="G414">
        <f t="shared" si="141"/>
        <v>0.23391812865497075</v>
      </c>
      <c r="I414" s="1"/>
      <c r="J414" s="15">
        <v>9</v>
      </c>
      <c r="K414" s="20">
        <v>22.500015151044003</v>
      </c>
      <c r="L414" s="37">
        <v>2098.3716629999999</v>
      </c>
      <c r="M414" s="20">
        <v>1.57377874725</v>
      </c>
      <c r="N414" s="37">
        <v>411.375</v>
      </c>
      <c r="O414" s="37">
        <f t="shared" si="142"/>
        <v>1758.6281250000002</v>
      </c>
      <c r="P414" s="9">
        <f t="shared" si="154"/>
        <v>8.1495041203416747</v>
      </c>
      <c r="Q414" s="9">
        <f t="shared" si="148"/>
        <v>0.57002256661257966</v>
      </c>
      <c r="R414" s="41">
        <v>149</v>
      </c>
      <c r="S414" s="26">
        <f t="shared" si="140"/>
        <v>636.97500000000002</v>
      </c>
      <c r="T414" s="20">
        <f t="shared" si="147"/>
        <v>14.350511030702329</v>
      </c>
      <c r="U414" s="20">
        <f t="shared" si="149"/>
        <v>1.0037561806374202</v>
      </c>
      <c r="V414" s="37">
        <f t="shared" si="151"/>
        <v>262.375</v>
      </c>
      <c r="W414" s="37">
        <f t="shared" si="152"/>
        <v>1121.653125</v>
      </c>
      <c r="X414" s="130">
        <f t="shared" si="136"/>
        <v>287.14695726036103</v>
      </c>
      <c r="Y414" s="130">
        <f t="shared" si="145"/>
        <v>20.084687749772105</v>
      </c>
      <c r="Z414" s="132">
        <v>5250</v>
      </c>
      <c r="AA414" s="131">
        <f t="shared" si="134"/>
        <v>22443.750000000004</v>
      </c>
      <c r="AC414" s="86">
        <f t="shared" si="155"/>
        <v>201.443679648</v>
      </c>
      <c r="AE414" s="86">
        <f t="shared" si="146"/>
        <v>22443.750000000004</v>
      </c>
      <c r="AF414" s="86">
        <f t="shared" si="153"/>
        <v>21856.461397178569</v>
      </c>
      <c r="AG414" s="86">
        <f t="shared" si="143"/>
        <v>1121.653125</v>
      </c>
      <c r="AH414" s="86">
        <f t="shared" si="138"/>
        <v>952.42088839285736</v>
      </c>
    </row>
    <row r="415" spans="1:34">
      <c r="A415">
        <v>1783</v>
      </c>
      <c r="B415" s="21">
        <f t="shared" si="150"/>
        <v>16.506238885033255</v>
      </c>
      <c r="C415" s="21">
        <f t="shared" si="139"/>
        <v>16.506238885033255</v>
      </c>
      <c r="D415" s="21">
        <f t="shared" si="144"/>
        <v>0.41214079613066779</v>
      </c>
      <c r="E415" s="1"/>
      <c r="F415">
        <v>4.2750000000000004</v>
      </c>
      <c r="G415">
        <f t="shared" si="141"/>
        <v>0.23391812865497075</v>
      </c>
      <c r="I415" s="1"/>
      <c r="J415" s="15">
        <v>8</v>
      </c>
      <c r="K415" s="20">
        <v>20.000013467594673</v>
      </c>
      <c r="L415" s="37">
        <v>1865.2192560000001</v>
      </c>
      <c r="M415" s="20">
        <v>1.3989144419999999</v>
      </c>
      <c r="N415" s="37">
        <v>330.125</v>
      </c>
      <c r="O415" s="37">
        <f t="shared" si="142"/>
        <v>1411.2843750000002</v>
      </c>
      <c r="P415" s="9">
        <f t="shared" si="154"/>
        <v>7.2699783903411159</v>
      </c>
      <c r="Q415" s="9">
        <f t="shared" si="148"/>
        <v>0.50850354574782286</v>
      </c>
      <c r="R415" s="41">
        <v>120</v>
      </c>
      <c r="S415" s="26">
        <f t="shared" si="140"/>
        <v>513</v>
      </c>
      <c r="T415" s="20">
        <f t="shared" si="147"/>
        <v>12.730035077253557</v>
      </c>
      <c r="U415" s="20">
        <f t="shared" si="149"/>
        <v>0.89041089625217718</v>
      </c>
      <c r="V415" s="37">
        <f t="shared" si="151"/>
        <v>210.125</v>
      </c>
      <c r="W415" s="37">
        <f t="shared" si="152"/>
        <v>898.28437500000007</v>
      </c>
      <c r="X415" s="130">
        <f t="shared" si="136"/>
        <v>318.06155457742381</v>
      </c>
      <c r="Y415" s="130">
        <f t="shared" si="145"/>
        <v>22.247030126467251</v>
      </c>
      <c r="Z415" s="132">
        <v>5250</v>
      </c>
      <c r="AA415" s="131">
        <f t="shared" si="134"/>
        <v>22443.750000000004</v>
      </c>
      <c r="AC415" s="86">
        <f t="shared" si="155"/>
        <v>179.06104857599999</v>
      </c>
      <c r="AE415" s="86">
        <f t="shared" si="146"/>
        <v>22443.750000000004</v>
      </c>
      <c r="AF415" s="86">
        <f t="shared" si="153"/>
        <v>22214.747111464283</v>
      </c>
      <c r="AG415" s="86">
        <f t="shared" si="143"/>
        <v>898.28437500000007</v>
      </c>
      <c r="AH415" s="86">
        <f t="shared" si="138"/>
        <v>1012.4571562500004</v>
      </c>
    </row>
    <row r="416" spans="1:34">
      <c r="A416">
        <v>1784</v>
      </c>
      <c r="B416" s="21">
        <f t="shared" si="150"/>
        <v>13.708324102425701</v>
      </c>
      <c r="C416" s="21">
        <f t="shared" si="139"/>
        <v>13.708324102425701</v>
      </c>
      <c r="D416" s="21">
        <f t="shared" si="144"/>
        <v>0.34228025224533565</v>
      </c>
      <c r="E416" s="1"/>
      <c r="F416">
        <v>4.2750000000000004</v>
      </c>
      <c r="G416">
        <f t="shared" si="141"/>
        <v>0.23391812865497075</v>
      </c>
      <c r="I416" s="1"/>
      <c r="J416" s="15">
        <v>6</v>
      </c>
      <c r="K416" s="20">
        <v>15.000010100696004</v>
      </c>
      <c r="L416" s="37">
        <v>1398.914442</v>
      </c>
      <c r="M416" s="20">
        <v>1.0491858315</v>
      </c>
      <c r="N416" s="37">
        <v>205.625</v>
      </c>
      <c r="O416" s="37">
        <f t="shared" si="142"/>
        <v>879.04687500000011</v>
      </c>
      <c r="P416" s="9">
        <f t="shared" si="154"/>
        <v>3.2826769825231379</v>
      </c>
      <c r="Q416" s="9">
        <f t="shared" si="148"/>
        <v>0.22960905734954415</v>
      </c>
      <c r="R416" s="41">
        <v>45</v>
      </c>
      <c r="S416" s="26">
        <f t="shared" si="140"/>
        <v>192.37500000000003</v>
      </c>
      <c r="T416" s="20">
        <f t="shared" si="147"/>
        <v>11.717333118172867</v>
      </c>
      <c r="U416" s="20">
        <f t="shared" si="149"/>
        <v>0.81957677415045604</v>
      </c>
      <c r="V416" s="37">
        <f t="shared" si="151"/>
        <v>160.625</v>
      </c>
      <c r="W416" s="37">
        <f t="shared" si="152"/>
        <v>686.67187500000011</v>
      </c>
      <c r="X416" s="130">
        <f t="shared" si="136"/>
        <v>401.21607564171683</v>
      </c>
      <c r="Y416" s="130">
        <f t="shared" si="145"/>
        <v>28.063329231610947</v>
      </c>
      <c r="Z416" s="132">
        <v>5500</v>
      </c>
      <c r="AA416" s="131">
        <f t="shared" si="134"/>
        <v>23512.500000000004</v>
      </c>
      <c r="AC416" s="86">
        <f t="shared" si="155"/>
        <v>134.295786432</v>
      </c>
      <c r="AE416" s="86">
        <f t="shared" si="146"/>
        <v>23512.500000000004</v>
      </c>
      <c r="AF416" s="86">
        <f t="shared" si="153"/>
        <v>21481.889968607138</v>
      </c>
      <c r="AG416" s="86">
        <f t="shared" si="143"/>
        <v>686.67187500000011</v>
      </c>
      <c r="AH416" s="86">
        <f t="shared" si="138"/>
        <v>947.23388839285758</v>
      </c>
    </row>
    <row r="417" spans="1:34">
      <c r="A417">
        <v>1785</v>
      </c>
      <c r="B417" s="21">
        <f t="shared" si="150"/>
        <v>9.7874934093002945</v>
      </c>
      <c r="C417" s="21">
        <f t="shared" si="139"/>
        <v>9.7874934093002945</v>
      </c>
      <c r="D417" s="21">
        <f t="shared" si="144"/>
        <v>0.24438185791011954</v>
      </c>
      <c r="E417" s="1"/>
      <c r="F417">
        <v>4.2750000000000004</v>
      </c>
      <c r="G417">
        <f t="shared" si="141"/>
        <v>0.23391812865497075</v>
      </c>
      <c r="I417" s="1"/>
      <c r="J417" s="15">
        <v>4</v>
      </c>
      <c r="K417" s="20">
        <v>10.000006733797337</v>
      </c>
      <c r="L417" s="37">
        <v>932.60962800000004</v>
      </c>
      <c r="M417" s="20">
        <v>0.69945722099999996</v>
      </c>
      <c r="N417" s="37">
        <v>97.875</v>
      </c>
      <c r="O417" s="37">
        <f t="shared" si="142"/>
        <v>418.41562500000003</v>
      </c>
      <c r="P417" s="9">
        <f t="shared" si="154"/>
        <v>2.7586225472544377</v>
      </c>
      <c r="Q417" s="9">
        <f t="shared" si="148"/>
        <v>0.19295371613793105</v>
      </c>
      <c r="R417" s="41">
        <v>27</v>
      </c>
      <c r="S417" s="26">
        <f t="shared" si="140"/>
        <v>115.42500000000001</v>
      </c>
      <c r="T417" s="20">
        <f t="shared" si="147"/>
        <v>7.2413841865428985</v>
      </c>
      <c r="U417" s="20">
        <f t="shared" si="149"/>
        <v>0.50650350486206897</v>
      </c>
      <c r="V417" s="37">
        <f t="shared" si="151"/>
        <v>70.875</v>
      </c>
      <c r="W417" s="37">
        <f t="shared" si="152"/>
        <v>302.99062500000002</v>
      </c>
      <c r="X417" s="130">
        <f t="shared" si="136"/>
        <v>574.20217465073858</v>
      </c>
      <c r="Y417" s="130">
        <f t="shared" si="145"/>
        <v>40.162958692413795</v>
      </c>
      <c r="Z417" s="132">
        <v>5620</v>
      </c>
      <c r="AA417" s="131">
        <f t="shared" si="134"/>
        <v>24025.500000000004</v>
      </c>
      <c r="AC417" s="86">
        <f t="shared" si="155"/>
        <v>89.530524287999995</v>
      </c>
      <c r="AE417" s="86">
        <f t="shared" si="146"/>
        <v>24025.500000000004</v>
      </c>
      <c r="AF417" s="86">
        <f t="shared" si="153"/>
        <v>20522.66139717857</v>
      </c>
      <c r="AG417" s="86">
        <f t="shared" si="143"/>
        <v>302.99062500000002</v>
      </c>
      <c r="AH417" s="86">
        <f t="shared" si="138"/>
        <v>913.17451553571436</v>
      </c>
    </row>
    <row r="418" spans="1:34">
      <c r="A418">
        <v>1786</v>
      </c>
      <c r="B418" s="21">
        <f t="shared" si="150"/>
        <v>15.583322839839552</v>
      </c>
      <c r="C418" s="21">
        <f t="shared" si="139"/>
        <v>15.583322839839552</v>
      </c>
      <c r="D418" s="21">
        <f t="shared" si="144"/>
        <v>0.38909670012083747</v>
      </c>
      <c r="E418" s="1"/>
      <c r="F418">
        <v>4.2750000000000004</v>
      </c>
      <c r="G418">
        <f t="shared" si="141"/>
        <v>0.23391812865497075</v>
      </c>
      <c r="I418" s="1"/>
      <c r="J418" s="15">
        <v>3</v>
      </c>
      <c r="K418" s="20">
        <v>7.500005050348002</v>
      </c>
      <c r="L418" s="37">
        <v>699.457221</v>
      </c>
      <c r="M418" s="20">
        <v>0.52459291575</v>
      </c>
      <c r="N418" s="37">
        <v>116.875</v>
      </c>
      <c r="O418" s="37">
        <f t="shared" si="142"/>
        <v>499.64062500000006</v>
      </c>
      <c r="P418" s="9">
        <f t="shared" si="154"/>
        <v>1.7326214875670249</v>
      </c>
      <c r="Q418" s="9">
        <f t="shared" si="148"/>
        <v>0.12118937946737966</v>
      </c>
      <c r="R418" s="41">
        <v>27</v>
      </c>
      <c r="S418" s="26">
        <f t="shared" si="140"/>
        <v>115.42500000000001</v>
      </c>
      <c r="T418" s="20">
        <f t="shared" si="147"/>
        <v>5.7673835627809771</v>
      </c>
      <c r="U418" s="20">
        <f t="shared" si="149"/>
        <v>0.40340353628262032</v>
      </c>
      <c r="V418" s="37">
        <f t="shared" si="151"/>
        <v>89.875</v>
      </c>
      <c r="W418" s="37">
        <f t="shared" si="152"/>
        <v>384.21562500000005</v>
      </c>
      <c r="X418" s="130">
        <f t="shared" si="136"/>
        <v>308.02159778969332</v>
      </c>
      <c r="Y418" s="130">
        <f t="shared" si="145"/>
        <v>21.544778571978608</v>
      </c>
      <c r="Z418" s="132">
        <v>4800</v>
      </c>
      <c r="AA418" s="131">
        <f t="shared" si="134"/>
        <v>20520</v>
      </c>
      <c r="AC418" s="86">
        <f t="shared" si="155"/>
        <v>67.147893216</v>
      </c>
      <c r="AE418" s="86">
        <f t="shared" si="146"/>
        <v>20520</v>
      </c>
      <c r="AF418" s="86">
        <f t="shared" si="153"/>
        <v>19990.11854003571</v>
      </c>
      <c r="AG418" s="86">
        <f t="shared" si="143"/>
        <v>384.21562500000005</v>
      </c>
      <c r="AH418" s="86">
        <f t="shared" si="138"/>
        <v>871.94521446428575</v>
      </c>
    </row>
    <row r="419" spans="1:34">
      <c r="A419">
        <v>1787</v>
      </c>
      <c r="B419" s="21">
        <f t="shared" si="150"/>
        <v>16.3928461042468</v>
      </c>
      <c r="C419" s="21">
        <f t="shared" si="139"/>
        <v>16.3928461042468</v>
      </c>
      <c r="D419" s="21">
        <f t="shared" si="144"/>
        <v>0.40930951571153029</v>
      </c>
      <c r="E419" s="1"/>
      <c r="F419">
        <v>4.2750000000000004</v>
      </c>
      <c r="G419">
        <f t="shared" si="141"/>
        <v>0.23391812865497075</v>
      </c>
      <c r="I419" s="1"/>
      <c r="J419" s="15">
        <v>7</v>
      </c>
      <c r="K419" s="20">
        <v>17.50001178414534</v>
      </c>
      <c r="L419" s="37">
        <v>1632.066849</v>
      </c>
      <c r="M419" s="20">
        <v>1.2240501367499999</v>
      </c>
      <c r="N419" s="37">
        <v>286.875</v>
      </c>
      <c r="O419" s="37">
        <f t="shared" si="142"/>
        <v>1226.390625</v>
      </c>
      <c r="P419" s="9">
        <f t="shared" si="154"/>
        <v>4.3921598203345162</v>
      </c>
      <c r="Q419" s="9">
        <f t="shared" si="148"/>
        <v>0.30721258334117652</v>
      </c>
      <c r="R419" s="41">
        <v>72</v>
      </c>
      <c r="S419" s="26">
        <f t="shared" si="140"/>
        <v>307.8</v>
      </c>
      <c r="T419" s="20">
        <f t="shared" si="147"/>
        <v>13.107851963810823</v>
      </c>
      <c r="U419" s="20">
        <f t="shared" si="149"/>
        <v>0.91683755340882378</v>
      </c>
      <c r="V419" s="37">
        <f t="shared" si="151"/>
        <v>214.875</v>
      </c>
      <c r="W419" s="37">
        <f t="shared" si="152"/>
        <v>918.59062500000005</v>
      </c>
      <c r="X419" s="130">
        <f t="shared" si="136"/>
        <v>374.79763800187874</v>
      </c>
      <c r="Y419" s="130">
        <f t="shared" si="145"/>
        <v>26.215473778447063</v>
      </c>
      <c r="Z419" s="132">
        <v>6144</v>
      </c>
      <c r="AA419" s="131">
        <f t="shared" si="134"/>
        <v>26265.600000000002</v>
      </c>
      <c r="AC419" s="86">
        <f t="shared" si="155"/>
        <v>156.67841750399998</v>
      </c>
      <c r="AE419" s="86">
        <f t="shared" si="146"/>
        <v>26265.600000000002</v>
      </c>
      <c r="AF419" s="86">
        <f t="shared" si="153"/>
        <v>19582.975682892855</v>
      </c>
      <c r="AG419" s="86">
        <f t="shared" si="143"/>
        <v>918.59062500000005</v>
      </c>
      <c r="AH419" s="86">
        <f t="shared" si="138"/>
        <v>878.02691089285713</v>
      </c>
    </row>
    <row r="420" spans="1:34">
      <c r="A420">
        <v>1788</v>
      </c>
      <c r="B420" s="21">
        <f t="shared" si="150"/>
        <v>15.874989310103926</v>
      </c>
      <c r="C420" s="21">
        <f t="shared" si="139"/>
        <v>15.874989310103926</v>
      </c>
      <c r="D420" s="21">
        <f t="shared" si="144"/>
        <v>0.39637925867924878</v>
      </c>
      <c r="E420" s="1"/>
      <c r="F420">
        <v>4.2750000000000004</v>
      </c>
      <c r="G420">
        <f t="shared" si="141"/>
        <v>0.23391812865497075</v>
      </c>
      <c r="I420" s="1"/>
      <c r="J420" s="15">
        <v>8</v>
      </c>
      <c r="K420" s="20">
        <v>20.000013467594673</v>
      </c>
      <c r="L420" s="37">
        <v>1865.2192560000001</v>
      </c>
      <c r="M420" s="20">
        <v>1.3989144419999999</v>
      </c>
      <c r="N420" s="37">
        <v>317.5</v>
      </c>
      <c r="O420" s="37">
        <f t="shared" si="142"/>
        <v>1357.3125</v>
      </c>
      <c r="P420" s="9">
        <f t="shared" si="154"/>
        <v>4.5354361249348552</v>
      </c>
      <c r="Q420" s="9">
        <f t="shared" si="148"/>
        <v>0.31723414117795279</v>
      </c>
      <c r="R420" s="41">
        <v>72</v>
      </c>
      <c r="S420" s="26">
        <f t="shared" si="140"/>
        <v>307.8</v>
      </c>
      <c r="T420" s="20">
        <f t="shared" si="147"/>
        <v>15.464577342659819</v>
      </c>
      <c r="U420" s="20">
        <f t="shared" si="149"/>
        <v>1.0816803008220475</v>
      </c>
      <c r="V420" s="37">
        <f t="shared" si="151"/>
        <v>245.5</v>
      </c>
      <c r="W420" s="37">
        <f t="shared" si="152"/>
        <v>1049.5125</v>
      </c>
      <c r="X420" s="130">
        <f t="shared" si="136"/>
        <v>403.14987777198712</v>
      </c>
      <c r="Y420" s="130">
        <f t="shared" si="145"/>
        <v>28.198590326929143</v>
      </c>
      <c r="Z420" s="132">
        <v>6400</v>
      </c>
      <c r="AA420" s="131">
        <f t="shared" si="134"/>
        <v>27360.000000000004</v>
      </c>
      <c r="AC420" s="86">
        <f t="shared" si="155"/>
        <v>179.06104857599999</v>
      </c>
      <c r="AE420" s="86">
        <f t="shared" si="146"/>
        <v>27360.000000000004</v>
      </c>
      <c r="AF420" s="86">
        <f t="shared" si="153"/>
        <v>19582.975682892855</v>
      </c>
      <c r="AG420" s="86">
        <f t="shared" si="143"/>
        <v>1049.5125</v>
      </c>
      <c r="AH420" s="86">
        <f t="shared" si="138"/>
        <v>860.72333946428569</v>
      </c>
    </row>
    <row r="421" spans="1:34">
      <c r="A421">
        <v>1789</v>
      </c>
      <c r="B421" s="21">
        <f t="shared" si="150"/>
        <v>16.857131505892134</v>
      </c>
      <c r="C421" s="21">
        <f t="shared" si="139"/>
        <v>16.857131505892134</v>
      </c>
      <c r="D421" s="21">
        <f t="shared" si="144"/>
        <v>0.42090215994736885</v>
      </c>
      <c r="E421" s="1"/>
      <c r="F421">
        <v>4.2750000000000004</v>
      </c>
      <c r="G421">
        <f t="shared" si="141"/>
        <v>0.23391812865497075</v>
      </c>
      <c r="I421" s="1"/>
      <c r="J421" s="15">
        <v>7</v>
      </c>
      <c r="K421" s="20">
        <v>17.50001178414534</v>
      </c>
      <c r="L421" s="37">
        <v>1632.066849</v>
      </c>
      <c r="M421" s="20">
        <v>1.2240501367499999</v>
      </c>
      <c r="N421" s="37">
        <v>295</v>
      </c>
      <c r="O421" s="37">
        <f t="shared" si="142"/>
        <v>1261.125</v>
      </c>
      <c r="P421" s="9">
        <f t="shared" si="154"/>
        <v>3.2033919876062651</v>
      </c>
      <c r="Q421" s="9">
        <f t="shared" si="148"/>
        <v>0.22406341486271189</v>
      </c>
      <c r="R421" s="41">
        <v>54</v>
      </c>
      <c r="S421" s="26">
        <f t="shared" si="140"/>
        <v>230.85000000000002</v>
      </c>
      <c r="T421" s="20">
        <f t="shared" si="147"/>
        <v>14.296619796539074</v>
      </c>
      <c r="U421" s="20">
        <f t="shared" si="149"/>
        <v>0.99998672188728832</v>
      </c>
      <c r="V421" s="37">
        <f t="shared" si="151"/>
        <v>241</v>
      </c>
      <c r="W421" s="37">
        <f t="shared" si="152"/>
        <v>1030.2750000000001</v>
      </c>
      <c r="X421" s="130">
        <f t="shared" si="136"/>
        <v>379.66127260518698</v>
      </c>
      <c r="Y421" s="130">
        <f t="shared" si="145"/>
        <v>26.555663983728813</v>
      </c>
      <c r="Z421" s="132">
        <v>6400</v>
      </c>
      <c r="AA421" s="131">
        <f t="shared" si="134"/>
        <v>27360.000000000004</v>
      </c>
      <c r="AC421" s="86">
        <f t="shared" si="155"/>
        <v>156.67841750399998</v>
      </c>
      <c r="AE421" s="86">
        <f t="shared" si="146"/>
        <v>27360.000000000004</v>
      </c>
      <c r="AF421" s="86">
        <f t="shared" si="153"/>
        <v>19328.511397178569</v>
      </c>
      <c r="AG421" s="86">
        <f t="shared" si="143"/>
        <v>1030.2750000000001</v>
      </c>
      <c r="AH421" s="86">
        <f t="shared" si="138"/>
        <v>847.03316089285704</v>
      </c>
    </row>
    <row r="422" spans="1:34">
      <c r="A422">
        <v>1790</v>
      </c>
      <c r="B422" s="21">
        <f t="shared" si="150"/>
        <v>18.33332098804653</v>
      </c>
      <c r="C422" s="21">
        <f t="shared" si="139"/>
        <v>18.33332098804653</v>
      </c>
      <c r="D422" s="21">
        <f t="shared" si="144"/>
        <v>0.4577608236715735</v>
      </c>
      <c r="E422" s="1"/>
      <c r="F422">
        <v>4.2750000000000004</v>
      </c>
      <c r="G422">
        <f t="shared" si="141"/>
        <v>0.23391812865497075</v>
      </c>
      <c r="I422" s="1"/>
      <c r="J422" s="15">
        <v>6</v>
      </c>
      <c r="K422" s="20">
        <v>15.000010100696004</v>
      </c>
      <c r="L422" s="37">
        <v>1398.914442</v>
      </c>
      <c r="M422" s="20">
        <v>1.0491858315</v>
      </c>
      <c r="N422" s="37">
        <v>275</v>
      </c>
      <c r="O422" s="37">
        <f t="shared" si="142"/>
        <v>1175.625</v>
      </c>
      <c r="P422" s="9">
        <f t="shared" si="154"/>
        <v>2.9454565288639425</v>
      </c>
      <c r="Q422" s="9">
        <f t="shared" si="148"/>
        <v>0.20602194509454547</v>
      </c>
      <c r="R422" s="41">
        <v>54</v>
      </c>
      <c r="S422" s="26">
        <f t="shared" si="140"/>
        <v>230.85000000000002</v>
      </c>
      <c r="T422" s="20">
        <f t="shared" si="147"/>
        <v>12.054553571832061</v>
      </c>
      <c r="U422" s="20">
        <f t="shared" si="149"/>
        <v>0.84316388640545448</v>
      </c>
      <c r="V422" s="37">
        <f t="shared" si="151"/>
        <v>221</v>
      </c>
      <c r="W422" s="37">
        <f t="shared" si="152"/>
        <v>944.77500000000009</v>
      </c>
      <c r="X422" s="130">
        <f t="shared" si="136"/>
        <v>123.20863914796293</v>
      </c>
      <c r="Y422" s="130">
        <f t="shared" si="145"/>
        <v>8.6179114310356919</v>
      </c>
      <c r="Z422" s="132">
        <v>2258.8235300000001</v>
      </c>
      <c r="AA422" s="131">
        <f t="shared" si="134"/>
        <v>9656.4705907500011</v>
      </c>
      <c r="AC422" s="86">
        <f t="shared" si="155"/>
        <v>134.295786432</v>
      </c>
      <c r="AE422" s="86">
        <f t="shared" si="146"/>
        <v>9656.4705907500011</v>
      </c>
      <c r="AF422" s="86">
        <f t="shared" si="153"/>
        <v>19193.339968607143</v>
      </c>
      <c r="AG422" s="86">
        <f t="shared" si="143"/>
        <v>944.77500000000009</v>
      </c>
      <c r="AH422" s="86">
        <f t="shared" si="138"/>
        <v>907.49896446428568</v>
      </c>
    </row>
    <row r="423" spans="1:34">
      <c r="A423">
        <v>1791</v>
      </c>
      <c r="B423" s="21">
        <f t="shared" si="150"/>
        <v>16.71427445923203</v>
      </c>
      <c r="C423" s="21">
        <f t="shared" si="139"/>
        <v>16.71427445923203</v>
      </c>
      <c r="D423" s="21">
        <f t="shared" si="144"/>
        <v>0.41733519249018775</v>
      </c>
      <c r="E423" s="1"/>
      <c r="F423">
        <f>4.275*0.97</f>
        <v>4.1467499999999999</v>
      </c>
      <c r="G423">
        <f t="shared" si="141"/>
        <v>0.2411527099535781</v>
      </c>
      <c r="I423" s="1"/>
      <c r="J423" s="15">
        <v>7</v>
      </c>
      <c r="K423" s="20">
        <v>17.50001178414534</v>
      </c>
      <c r="L423" s="37">
        <v>1632.066849</v>
      </c>
      <c r="M423" s="20">
        <v>1.2240501367499999</v>
      </c>
      <c r="N423" s="37">
        <v>292.5</v>
      </c>
      <c r="O423" s="37">
        <f t="shared" si="142"/>
        <v>1212.9243750000001</v>
      </c>
      <c r="P423" s="9">
        <f t="shared" si="154"/>
        <v>3.7692333073543809</v>
      </c>
      <c r="Q423" s="9">
        <f t="shared" si="148"/>
        <v>0.26364156791538468</v>
      </c>
      <c r="R423" s="41">
        <v>63</v>
      </c>
      <c r="S423" s="26">
        <f t="shared" si="140"/>
        <v>261.24525</v>
      </c>
      <c r="T423" s="20">
        <f t="shared" si="147"/>
        <v>13.73077847679096</v>
      </c>
      <c r="U423" s="20">
        <f t="shared" si="149"/>
        <v>0.96040856883461545</v>
      </c>
      <c r="V423" s="37">
        <f t="shared" si="151"/>
        <v>229.5</v>
      </c>
      <c r="W423" s="37">
        <f t="shared" si="152"/>
        <v>951.679125</v>
      </c>
      <c r="X423" s="130">
        <f t="shared" si="136"/>
        <v>408.33360829672461</v>
      </c>
      <c r="Y423" s="130">
        <f t="shared" si="145"/>
        <v>28.561169857500005</v>
      </c>
      <c r="Z423" s="132">
        <v>6825</v>
      </c>
      <c r="AA423" s="131">
        <f t="shared" ref="AA423:AA486" si="156">IF(Z423="","",Z423*F423)</f>
        <v>28301.568749999999</v>
      </c>
      <c r="AC423" s="86">
        <f t="shared" si="155"/>
        <v>156.67841750399998</v>
      </c>
      <c r="AE423" s="86">
        <f t="shared" si="146"/>
        <v>28301.568749999999</v>
      </c>
      <c r="AF423" s="86">
        <f t="shared" si="153"/>
        <v>18949.054254321429</v>
      </c>
      <c r="AG423" s="86">
        <f t="shared" si="143"/>
        <v>951.679125</v>
      </c>
      <c r="AH423" s="86">
        <f t="shared" si="138"/>
        <v>955.86753589285718</v>
      </c>
    </row>
    <row r="424" spans="1:34">
      <c r="A424">
        <v>1792</v>
      </c>
      <c r="B424" s="21">
        <f t="shared" si="150"/>
        <v>23.874983923069689</v>
      </c>
      <c r="C424" s="21">
        <f t="shared" si="139"/>
        <v>23.874983923069689</v>
      </c>
      <c r="D424" s="21">
        <f t="shared" si="144"/>
        <v>0.59612943628139003</v>
      </c>
      <c r="E424" s="1"/>
      <c r="F424">
        <f>4.275*0.81</f>
        <v>3.4627500000000007</v>
      </c>
      <c r="G424">
        <f t="shared" si="141"/>
        <v>0.28878781315428481</v>
      </c>
      <c r="I424" s="1"/>
      <c r="J424" s="15">
        <v>10</v>
      </c>
      <c r="K424" s="20">
        <v>25.000016834493337</v>
      </c>
      <c r="L424" s="37">
        <v>2331.5240699999999</v>
      </c>
      <c r="M424" s="20">
        <v>1.7486430525000001</v>
      </c>
      <c r="N424" s="37">
        <v>596.875</v>
      </c>
      <c r="O424" s="37">
        <f t="shared" si="142"/>
        <v>2066.8289062500003</v>
      </c>
      <c r="P424" s="9">
        <f t="shared" si="154"/>
        <v>3.7696360462482099</v>
      </c>
      <c r="Q424" s="9">
        <f t="shared" si="148"/>
        <v>0.26366973775916225</v>
      </c>
      <c r="R424" s="41">
        <v>90</v>
      </c>
      <c r="S424" s="26">
        <f t="shared" si="140"/>
        <v>311.64750000000004</v>
      </c>
      <c r="T424" s="20">
        <f t="shared" si="147"/>
        <v>21.230380788245128</v>
      </c>
      <c r="U424" s="20">
        <f t="shared" si="149"/>
        <v>1.4849733147408377</v>
      </c>
      <c r="V424" s="37">
        <f t="shared" si="151"/>
        <v>506.875</v>
      </c>
      <c r="W424" s="37">
        <f t="shared" si="152"/>
        <v>1755.1814062500002</v>
      </c>
      <c r="X424" s="130">
        <f t="shared" si="136"/>
        <v>259.68603874154337</v>
      </c>
      <c r="Y424" s="130">
        <f t="shared" si="145"/>
        <v>18.163915267853401</v>
      </c>
      <c r="Z424" s="132">
        <v>6200</v>
      </c>
      <c r="AA424" s="131">
        <f t="shared" si="156"/>
        <v>21469.050000000003</v>
      </c>
      <c r="AC424" s="86">
        <f t="shared" si="155"/>
        <v>223.82631072000001</v>
      </c>
      <c r="AE424" s="86">
        <f t="shared" si="146"/>
        <v>21469.050000000003</v>
      </c>
      <c r="AF424" s="86">
        <f t="shared" si="153"/>
        <v>18541.91139717857</v>
      </c>
      <c r="AG424" s="86">
        <f t="shared" si="143"/>
        <v>1755.1814062500002</v>
      </c>
      <c r="AH424" s="86">
        <f t="shared" si="138"/>
        <v>939.16185018750002</v>
      </c>
    </row>
    <row r="425" spans="1:34">
      <c r="A425">
        <v>1793</v>
      </c>
      <c r="B425" s="21">
        <f t="shared" ref="B425:B433" si="157">IF(N425="","",N425/K425)</f>
        <v>30.06997975148505</v>
      </c>
      <c r="C425" s="21">
        <f t="shared" si="139"/>
        <v>30.06997975148505</v>
      </c>
      <c r="D425" s="21">
        <f t="shared" si="144"/>
        <v>0.75081098006204805</v>
      </c>
      <c r="E425" s="1"/>
      <c r="F425">
        <f>4.275*0.52</f>
        <v>2.2230000000000003</v>
      </c>
      <c r="G425">
        <f t="shared" si="141"/>
        <v>0.44984255510571292</v>
      </c>
      <c r="I425" s="1"/>
      <c r="J425" s="15">
        <v>10</v>
      </c>
      <c r="K425" s="20">
        <v>25.000016834493337</v>
      </c>
      <c r="L425" s="37">
        <v>2331.5240699999999</v>
      </c>
      <c r="M425" s="20">
        <v>1.7486430525000001</v>
      </c>
      <c r="N425" s="37">
        <v>751.75</v>
      </c>
      <c r="O425" s="37">
        <f t="shared" si="142"/>
        <v>1671.1402500000002</v>
      </c>
      <c r="P425" s="9">
        <f t="shared" si="154"/>
        <v>2.6937164796727107</v>
      </c>
      <c r="Q425" s="9">
        <f t="shared" si="148"/>
        <v>0.18841381742933155</v>
      </c>
      <c r="R425" s="41">
        <v>81</v>
      </c>
      <c r="S425" s="26">
        <f t="shared" si="140"/>
        <v>180.06300000000002</v>
      </c>
      <c r="T425" s="20">
        <f t="shared" si="147"/>
        <v>22.306300354820628</v>
      </c>
      <c r="U425" s="20">
        <f t="shared" si="149"/>
        <v>1.5602292350706684</v>
      </c>
      <c r="V425" s="37">
        <f t="shared" si="151"/>
        <v>670.75</v>
      </c>
      <c r="W425" s="37">
        <f t="shared" si="152"/>
        <v>1491.0772500000003</v>
      </c>
      <c r="X425" s="130">
        <f t="shared" si="136"/>
        <v>432.32486710796593</v>
      </c>
      <c r="Y425" s="130">
        <f t="shared" si="145"/>
        <v>30.239254649151977</v>
      </c>
      <c r="Z425" s="132">
        <v>13000</v>
      </c>
      <c r="AA425" s="131">
        <f t="shared" si="156"/>
        <v>28899.000000000004</v>
      </c>
      <c r="AC425" s="86">
        <f t="shared" si="155"/>
        <v>223.82631072000001</v>
      </c>
      <c r="AE425" s="86">
        <f t="shared" si="146"/>
        <v>28899.000000000004</v>
      </c>
      <c r="AF425" s="86">
        <f t="shared" si="153"/>
        <v>18083.87568289286</v>
      </c>
      <c r="AG425" s="86">
        <f t="shared" si="143"/>
        <v>1491.0772500000003</v>
      </c>
      <c r="AH425" s="86">
        <f t="shared" si="138"/>
        <v>968.79294393750001</v>
      </c>
    </row>
    <row r="426" spans="1:34">
      <c r="A426">
        <v>1794</v>
      </c>
      <c r="B426" s="21">
        <f t="shared" si="157"/>
        <v>18.799987340469531</v>
      </c>
      <c r="C426" s="21">
        <f t="shared" si="139"/>
        <v>18.799987340469531</v>
      </c>
      <c r="D426" s="21">
        <f t="shared" si="144"/>
        <v>0.4694129173650316</v>
      </c>
      <c r="E426" s="1">
        <f>29.25/48*100</f>
        <v>60.9375</v>
      </c>
      <c r="F426">
        <f>4.275*0.48</f>
        <v>2.052</v>
      </c>
      <c r="G426">
        <f t="shared" si="141"/>
        <v>0.48732943469785572</v>
      </c>
      <c r="I426" s="1"/>
      <c r="J426" s="15">
        <v>2</v>
      </c>
      <c r="K426" s="20">
        <v>5.0000033668986683</v>
      </c>
      <c r="L426" s="37">
        <v>466.30481400000002</v>
      </c>
      <c r="M426" s="20">
        <v>0.34972861049999998</v>
      </c>
      <c r="N426" s="37">
        <v>94</v>
      </c>
      <c r="O426" s="37">
        <f t="shared" si="142"/>
        <v>192.88800000000001</v>
      </c>
      <c r="P426" s="9">
        <f t="shared" si="154"/>
        <v>0.95744745323591518</v>
      </c>
      <c r="Q426" s="9">
        <f t="shared" si="148"/>
        <v>6.6969308393617033E-2</v>
      </c>
      <c r="R426" s="41">
        <v>18</v>
      </c>
      <c r="S426" s="26">
        <f t="shared" si="140"/>
        <v>36.936</v>
      </c>
      <c r="T426" s="20">
        <f t="shared" si="147"/>
        <v>4.0425559136627527</v>
      </c>
      <c r="U426" s="20">
        <f t="shared" si="149"/>
        <v>0.28275930210638295</v>
      </c>
      <c r="V426" s="37">
        <f t="shared" si="151"/>
        <v>76</v>
      </c>
      <c r="W426" s="37">
        <f t="shared" si="152"/>
        <v>155.952</v>
      </c>
      <c r="X426" s="130">
        <f>IF(Z426="","",Z426/E426)</f>
        <v>41.025641025641029</v>
      </c>
      <c r="Y426" s="130">
        <f t="shared" si="145"/>
        <v>2.8695661538461539</v>
      </c>
      <c r="Z426" s="132">
        <v>2500</v>
      </c>
      <c r="AA426" s="131">
        <f t="shared" si="156"/>
        <v>5130</v>
      </c>
      <c r="AC426" s="86">
        <f t="shared" si="155"/>
        <v>44.765262143999998</v>
      </c>
      <c r="AE426" s="86">
        <f t="shared" si="146"/>
        <v>5130</v>
      </c>
      <c r="AF426" s="86">
        <f t="shared" si="153"/>
        <v>18086.554254321432</v>
      </c>
      <c r="AG426" s="86">
        <f t="shared" si="143"/>
        <v>155.952</v>
      </c>
      <c r="AH426" s="86">
        <f t="shared" si="138"/>
        <v>964.60372518750012</v>
      </c>
    </row>
    <row r="427" spans="1:34">
      <c r="A427">
        <v>1795</v>
      </c>
      <c r="B427" s="21">
        <f t="shared" si="157"/>
        <v>85.499942426071541</v>
      </c>
      <c r="C427" s="21">
        <f t="shared" si="139"/>
        <v>85.499942426071541</v>
      </c>
      <c r="D427" s="21">
        <f t="shared" si="144"/>
        <v>2.1348300231228832</v>
      </c>
      <c r="E427" s="1">
        <f>29.25*100/18</f>
        <v>162.5</v>
      </c>
      <c r="F427">
        <f>4.275*0.06</f>
        <v>0.25650000000000001</v>
      </c>
      <c r="G427">
        <f t="shared" si="141"/>
        <v>3.8986354775828458</v>
      </c>
      <c r="I427" s="1"/>
      <c r="J427" s="15">
        <v>6</v>
      </c>
      <c r="K427" s="20">
        <v>15.000010100696004</v>
      </c>
      <c r="L427" s="37">
        <v>1398.914442</v>
      </c>
      <c r="M427" s="20">
        <v>1.0491858315</v>
      </c>
      <c r="N427" s="37">
        <f>21375*0.06</f>
        <v>1282.5</v>
      </c>
      <c r="O427" s="37">
        <f t="shared" si="142"/>
        <v>328.96125000000001</v>
      </c>
      <c r="P427" s="9">
        <f t="shared" si="154"/>
        <v>5.0526349812870755E-2</v>
      </c>
      <c r="Q427" s="9">
        <f t="shared" si="148"/>
        <v>3.5340996429473691E-3</v>
      </c>
      <c r="R427" s="41">
        <f>0.06*72</f>
        <v>4.32</v>
      </c>
      <c r="S427" s="26">
        <f t="shared" si="140"/>
        <v>1.1080800000000002</v>
      </c>
      <c r="T427" s="20">
        <f t="shared" si="147"/>
        <v>14.949483750883132</v>
      </c>
      <c r="U427" s="20">
        <f t="shared" si="149"/>
        <v>1.0456517318570524</v>
      </c>
      <c r="V427" s="37">
        <f>IF(N427="","",(N427-R427))</f>
        <v>1278.18</v>
      </c>
      <c r="W427" s="37">
        <f t="shared" si="152"/>
        <v>327.85317000000003</v>
      </c>
      <c r="X427" s="130">
        <f>IF(Z427="","",Z427/E427)</f>
        <v>29.53846153846154</v>
      </c>
      <c r="Y427" s="130">
        <f t="shared" si="145"/>
        <v>2.0660876307692311</v>
      </c>
      <c r="Z427" s="132">
        <v>4800</v>
      </c>
      <c r="AA427" s="131">
        <f t="shared" si="156"/>
        <v>1231.2</v>
      </c>
      <c r="AC427" s="86">
        <f t="shared" si="155"/>
        <v>134.295786432</v>
      </c>
      <c r="AE427" s="86">
        <f t="shared" si="146"/>
        <v>1231.2</v>
      </c>
      <c r="AF427" s="86">
        <f t="shared" si="153"/>
        <v>18252.62568289286</v>
      </c>
      <c r="AG427" s="86">
        <f t="shared" si="143"/>
        <v>327.85317000000003</v>
      </c>
      <c r="AH427" s="86">
        <f t="shared" si="138"/>
        <v>975.49513143750005</v>
      </c>
    </row>
    <row r="428" spans="1:34">
      <c r="A428">
        <v>1796</v>
      </c>
      <c r="B428" s="21">
        <f t="shared" si="157"/>
        <v>26.232482335578037</v>
      </c>
      <c r="C428" s="21">
        <f t="shared" si="139"/>
        <v>26.232482335578037</v>
      </c>
      <c r="D428" s="21">
        <f t="shared" si="144"/>
        <v>0.65499331674352101</v>
      </c>
      <c r="E428" s="1">
        <v>21</v>
      </c>
      <c r="F428">
        <f>4.275*0.0175</f>
        <v>7.4812500000000018E-2</v>
      </c>
      <c r="G428">
        <f t="shared" si="141"/>
        <v>13.366750208855469</v>
      </c>
      <c r="I428" s="1"/>
      <c r="J428" s="15">
        <v>8</v>
      </c>
      <c r="K428" s="20">
        <v>20.000013467594673</v>
      </c>
      <c r="L428" s="37">
        <v>1865.2192560000001</v>
      </c>
      <c r="M428" s="20">
        <v>1.3989144419999999</v>
      </c>
      <c r="N428" s="37">
        <f>0.0175*29980</f>
        <v>524.65000000000009</v>
      </c>
      <c r="O428" s="37">
        <f t="shared" si="142"/>
        <v>39.250378125000019</v>
      </c>
      <c r="P428" s="9">
        <f>20%*K428</f>
        <v>4.000002693518935</v>
      </c>
      <c r="Q428" s="9">
        <f t="shared" si="148"/>
        <v>0.27978288840000004</v>
      </c>
      <c r="R428" s="26">
        <f>0.0175*5996</f>
        <v>104.93</v>
      </c>
      <c r="S428" s="26">
        <f>IF(R428="","",R428*F428)</f>
        <v>7.8500756250000023</v>
      </c>
      <c r="T428" s="20">
        <f t="shared" si="147"/>
        <v>16.00001077407574</v>
      </c>
      <c r="U428" s="20">
        <f t="shared" si="149"/>
        <v>1.1191315536000002</v>
      </c>
      <c r="V428" s="37">
        <f t="shared" si="151"/>
        <v>419.72000000000008</v>
      </c>
      <c r="W428" s="37">
        <f t="shared" si="152"/>
        <v>31.400302500000013</v>
      </c>
      <c r="X428" s="130">
        <f>IF(Z428="","",Z428/E428)</f>
        <v>228.57142857142858</v>
      </c>
      <c r="Y428" s="130">
        <f t="shared" si="145"/>
        <v>15.98758285714286</v>
      </c>
      <c r="Z428" s="132">
        <v>4800</v>
      </c>
      <c r="AA428" s="131">
        <f t="shared" si="156"/>
        <v>359.10000000000008</v>
      </c>
      <c r="AC428" s="86">
        <f t="shared" si="155"/>
        <v>179.06104857599999</v>
      </c>
      <c r="AE428" s="86">
        <f t="shared" si="146"/>
        <v>359.10000000000008</v>
      </c>
      <c r="AF428" s="86">
        <f t="shared" si="153"/>
        <v>18287.125682892856</v>
      </c>
      <c r="AG428" s="86">
        <f t="shared" si="143"/>
        <v>31.400302500000013</v>
      </c>
      <c r="AH428" s="86">
        <f t="shared" si="138"/>
        <v>998.14560018750012</v>
      </c>
    </row>
    <row r="429" spans="1:34">
      <c r="A429">
        <v>1797</v>
      </c>
      <c r="B429" s="21">
        <f t="shared" si="157"/>
        <v>19.708320062150019</v>
      </c>
      <c r="C429" s="21">
        <f t="shared" si="139"/>
        <v>19.708320062150019</v>
      </c>
      <c r="D429" s="21">
        <f t="shared" si="144"/>
        <v>0.49209288544694141</v>
      </c>
      <c r="E429" s="1"/>
      <c r="F429">
        <v>4.2750000000000004</v>
      </c>
      <c r="G429">
        <f t="shared" si="141"/>
        <v>0.23391812865497075</v>
      </c>
      <c r="I429" s="1"/>
      <c r="J429" s="15">
        <v>6</v>
      </c>
      <c r="K429" s="20">
        <v>15.000010100696004</v>
      </c>
      <c r="L429" s="37">
        <v>1398.914442</v>
      </c>
      <c r="M429" s="20">
        <v>1.0491858315</v>
      </c>
      <c r="N429" s="37">
        <v>295.625</v>
      </c>
      <c r="O429" s="37">
        <f t="shared" si="142"/>
        <v>1263.796875</v>
      </c>
      <c r="P429" s="9">
        <f t="shared" ref="P429:P433" si="158">20%*K429</f>
        <v>3.0000020201392008</v>
      </c>
      <c r="Q429" s="9">
        <f t="shared" si="148"/>
        <v>0.20983716629999999</v>
      </c>
      <c r="R429" s="26">
        <f>20%*N429</f>
        <v>59.125</v>
      </c>
      <c r="S429" s="26">
        <f t="shared" si="140"/>
        <v>252.75937500000003</v>
      </c>
      <c r="T429" s="20">
        <f t="shared" si="147"/>
        <v>12.000008080556803</v>
      </c>
      <c r="U429" s="20">
        <f t="shared" si="149"/>
        <v>0.83934866519999995</v>
      </c>
      <c r="V429" s="37">
        <f t="shared" si="151"/>
        <v>236.5</v>
      </c>
      <c r="W429" s="37">
        <f t="shared" ref="W429:W460" si="159">IF(V429="","",V429*F429)</f>
        <v>1011.0375000000001</v>
      </c>
      <c r="X429" s="130">
        <f t="shared" ref="X429:X447" si="160">IF(Z429="","",Z429/B429)</f>
        <v>152.21997565188335</v>
      </c>
      <c r="Y429" s="130">
        <f t="shared" si="145"/>
        <v>10.647128945454543</v>
      </c>
      <c r="Z429" s="134">
        <v>3000</v>
      </c>
      <c r="AA429" s="131">
        <f t="shared" si="156"/>
        <v>12825.000000000002</v>
      </c>
      <c r="AC429" s="86">
        <f t="shared" si="155"/>
        <v>134.295786432</v>
      </c>
      <c r="AE429" s="86">
        <f t="shared" si="146"/>
        <v>12825.000000000002</v>
      </c>
      <c r="AF429" s="86">
        <f t="shared" si="153"/>
        <v>18081.41139717857</v>
      </c>
      <c r="AG429" s="86">
        <f t="shared" si="143"/>
        <v>1011.0375000000001</v>
      </c>
      <c r="AH429" s="86">
        <f t="shared" si="138"/>
        <v>1012.2348189375001</v>
      </c>
    </row>
    <row r="430" spans="1:34">
      <c r="A430">
        <v>1798</v>
      </c>
      <c r="B430" s="21">
        <f t="shared" si="157"/>
        <v>17.964273617507931</v>
      </c>
      <c r="C430" s="21">
        <f t="shared" si="139"/>
        <v>17.964273617507931</v>
      </c>
      <c r="D430" s="21">
        <f t="shared" si="144"/>
        <v>0.44854615774052231</v>
      </c>
      <c r="E430" s="1"/>
      <c r="F430">
        <v>4.2750000000000004</v>
      </c>
      <c r="G430">
        <f t="shared" si="141"/>
        <v>0.23391812865497075</v>
      </c>
      <c r="I430" s="1"/>
      <c r="J430" s="15">
        <v>7</v>
      </c>
      <c r="K430" s="20">
        <v>17.50001178414534</v>
      </c>
      <c r="L430" s="37">
        <v>1632.066849</v>
      </c>
      <c r="M430" s="20">
        <v>1.2240501367499999</v>
      </c>
      <c r="N430" s="37">
        <v>314.375</v>
      </c>
      <c r="O430" s="37">
        <f t="shared" si="142"/>
        <v>1343.953125</v>
      </c>
      <c r="P430" s="9">
        <f t="shared" si="158"/>
        <v>3.5000023568290679</v>
      </c>
      <c r="Q430" s="9">
        <f t="shared" si="148"/>
        <v>0.24481002735000004</v>
      </c>
      <c r="R430" s="26">
        <f>20%*N430</f>
        <v>62.875</v>
      </c>
      <c r="S430" s="26">
        <f t="shared" si="140"/>
        <v>268.79062500000003</v>
      </c>
      <c r="T430" s="20">
        <f t="shared" si="147"/>
        <v>14.000009427316272</v>
      </c>
      <c r="U430" s="20">
        <f t="shared" si="149"/>
        <v>0.97924010940000017</v>
      </c>
      <c r="V430" s="37">
        <f t="shared" si="151"/>
        <v>251.5</v>
      </c>
      <c r="W430" s="37">
        <f t="shared" si="159"/>
        <v>1075.1625000000001</v>
      </c>
      <c r="X430" s="130">
        <f t="shared" si="160"/>
        <v>267.19699901040991</v>
      </c>
      <c r="Y430" s="130">
        <f t="shared" si="145"/>
        <v>18.689274453757456</v>
      </c>
      <c r="Z430" s="132">
        <v>4800</v>
      </c>
      <c r="AA430" s="131">
        <f t="shared" si="156"/>
        <v>20520</v>
      </c>
      <c r="AC430" s="86">
        <f t="shared" si="155"/>
        <v>156.67841750399998</v>
      </c>
      <c r="AE430" s="86">
        <f t="shared" si="146"/>
        <v>20520</v>
      </c>
      <c r="AF430" s="86">
        <f t="shared" si="153"/>
        <v>17430.668540035716</v>
      </c>
      <c r="AG430" s="86">
        <f t="shared" si="143"/>
        <v>1075.1625000000001</v>
      </c>
      <c r="AH430" s="86">
        <f t="shared" si="138"/>
        <v>987.00528768750007</v>
      </c>
    </row>
    <row r="431" spans="1:34">
      <c r="A431">
        <v>1799</v>
      </c>
      <c r="B431" s="21">
        <f t="shared" si="157"/>
        <v>18.437487584569521</v>
      </c>
      <c r="C431" s="21">
        <f t="shared" si="139"/>
        <v>18.437487584569521</v>
      </c>
      <c r="D431" s="21">
        <f t="shared" si="144"/>
        <v>0.46036173744243464</v>
      </c>
      <c r="E431" s="1"/>
      <c r="F431">
        <v>4.2750000000000004</v>
      </c>
      <c r="G431">
        <f t="shared" si="141"/>
        <v>0.23391812865497075</v>
      </c>
      <c r="I431" s="1"/>
      <c r="J431" s="15">
        <v>8</v>
      </c>
      <c r="K431" s="20">
        <v>20.000013467594673</v>
      </c>
      <c r="L431" s="37">
        <v>1865.2192560000001</v>
      </c>
      <c r="M431" s="20">
        <v>1.3989144419999999</v>
      </c>
      <c r="N431" s="37">
        <v>368.75</v>
      </c>
      <c r="O431" s="37">
        <f t="shared" si="142"/>
        <v>1576.4062500000002</v>
      </c>
      <c r="P431" s="9">
        <f t="shared" si="158"/>
        <v>4.000002693518935</v>
      </c>
      <c r="Q431" s="9">
        <f t="shared" si="148"/>
        <v>0.27978288840000004</v>
      </c>
      <c r="R431" s="26">
        <f>20%*N431</f>
        <v>73.75</v>
      </c>
      <c r="S431" s="26">
        <f t="shared" si="140"/>
        <v>315.28125</v>
      </c>
      <c r="T431" s="20">
        <f t="shared" si="147"/>
        <v>16.00001077407574</v>
      </c>
      <c r="U431" s="20">
        <f t="shared" si="149"/>
        <v>1.1191315536000002</v>
      </c>
      <c r="V431" s="37">
        <f t="shared" si="151"/>
        <v>295</v>
      </c>
      <c r="W431" s="37">
        <f t="shared" si="159"/>
        <v>1261.125</v>
      </c>
      <c r="X431" s="130">
        <f t="shared" si="160"/>
        <v>230.5086297960064</v>
      </c>
      <c r="Y431" s="130">
        <f t="shared" si="145"/>
        <v>16.123081704406779</v>
      </c>
      <c r="Z431" s="132">
        <v>4250</v>
      </c>
      <c r="AA431" s="131">
        <f t="shared" si="156"/>
        <v>18168.75</v>
      </c>
      <c r="AC431" s="86">
        <f t="shared" si="155"/>
        <v>179.06104857599999</v>
      </c>
      <c r="AE431" s="86">
        <f t="shared" si="146"/>
        <v>18168.75</v>
      </c>
      <c r="AF431" s="86">
        <f t="shared" si="153"/>
        <v>16899.239968607144</v>
      </c>
      <c r="AG431" s="86">
        <f t="shared" si="143"/>
        <v>1261.125</v>
      </c>
      <c r="AH431" s="86">
        <f t="shared" si="138"/>
        <v>947.57966268750022</v>
      </c>
    </row>
    <row r="432" spans="1:34">
      <c r="A432">
        <v>1800</v>
      </c>
      <c r="B432" s="21">
        <f t="shared" si="157"/>
        <v>25.299982963504213</v>
      </c>
      <c r="C432" s="21">
        <f t="shared" si="139"/>
        <v>25.299982963504213</v>
      </c>
      <c r="D432" s="21">
        <f t="shared" si="144"/>
        <v>0.63170993666677133</v>
      </c>
      <c r="E432" s="1">
        <v>24.1</v>
      </c>
      <c r="F432">
        <v>4.2750000000000004</v>
      </c>
      <c r="G432">
        <f t="shared" si="141"/>
        <v>0.23391812865497075</v>
      </c>
      <c r="I432" s="24">
        <v>4.2870489019094013E-4</v>
      </c>
      <c r="J432" s="15">
        <v>9</v>
      </c>
      <c r="K432" s="20">
        <v>22.500015151044003</v>
      </c>
      <c r="L432" s="37">
        <v>2098.3716629999999</v>
      </c>
      <c r="M432" s="20">
        <v>1.57377874725</v>
      </c>
      <c r="N432" s="37">
        <v>569.25</v>
      </c>
      <c r="O432" s="37">
        <f t="shared" si="142"/>
        <v>2433.5437500000003</v>
      </c>
      <c r="P432" s="9">
        <f t="shared" si="158"/>
        <v>4.5000030302088012</v>
      </c>
      <c r="Q432" s="9">
        <f t="shared" si="148"/>
        <v>0.31475574945000001</v>
      </c>
      <c r="R432" s="26">
        <f>20%*N432</f>
        <v>113.85000000000001</v>
      </c>
      <c r="S432" s="26">
        <f t="shared" si="140"/>
        <v>486.70875000000007</v>
      </c>
      <c r="T432" s="20">
        <f t="shared" si="147"/>
        <v>18.000012120835201</v>
      </c>
      <c r="U432" s="20">
        <f>IF(T432="","",T432*93.2609/100*75/1000)</f>
        <v>1.2590229978</v>
      </c>
      <c r="V432" s="37">
        <f t="shared" si="151"/>
        <v>455.4</v>
      </c>
      <c r="W432" s="37">
        <f t="shared" si="159"/>
        <v>1946.835</v>
      </c>
      <c r="X432" s="130">
        <f t="shared" si="160"/>
        <v>191.14637377329609</v>
      </c>
      <c r="Y432" s="130">
        <f t="shared" si="145"/>
        <v>13.369862137375494</v>
      </c>
      <c r="Z432" s="132">
        <v>4836</v>
      </c>
      <c r="AA432" s="131">
        <f t="shared" si="156"/>
        <v>20673.900000000001</v>
      </c>
      <c r="AC432" s="86">
        <f t="shared" si="155"/>
        <v>201.443679648</v>
      </c>
      <c r="AE432" s="86">
        <f t="shared" si="146"/>
        <v>20673.900000000001</v>
      </c>
      <c r="AF432" s="86">
        <f t="shared" si="153"/>
        <v>16239.23996860714</v>
      </c>
      <c r="AG432" s="86">
        <f t="shared" si="143"/>
        <v>1946.835</v>
      </c>
      <c r="AH432" s="86">
        <f t="shared" si="138"/>
        <v>930.71591268750012</v>
      </c>
    </row>
    <row r="433" spans="1:34">
      <c r="A433">
        <v>1801</v>
      </c>
      <c r="B433" s="21">
        <f t="shared" si="157"/>
        <v>28.04998111171119</v>
      </c>
      <c r="C433" s="21">
        <f t="shared" si="139"/>
        <v>28.04998111171119</v>
      </c>
      <c r="D433" s="21">
        <f t="shared" si="144"/>
        <v>0.70037406021750725</v>
      </c>
      <c r="E433" s="1"/>
      <c r="F433">
        <v>4.2750000000000004</v>
      </c>
      <c r="G433">
        <f t="shared" si="141"/>
        <v>0.23391812865497075</v>
      </c>
      <c r="I433" s="24">
        <v>4.4206612897694454E-4</v>
      </c>
      <c r="J433" s="15">
        <v>6</v>
      </c>
      <c r="K433" s="20">
        <v>15.000010100696004</v>
      </c>
      <c r="L433" s="37">
        <v>1398.914442</v>
      </c>
      <c r="M433" s="20">
        <v>1.0491858315</v>
      </c>
      <c r="N433" s="37">
        <v>420.75</v>
      </c>
      <c r="O433" s="37">
        <f t="shared" si="142"/>
        <v>1798.7062500000002</v>
      </c>
      <c r="P433" s="9">
        <f t="shared" si="158"/>
        <v>3.0000020201392008</v>
      </c>
      <c r="Q433" s="9">
        <f t="shared" si="148"/>
        <v>0.20983716629999999</v>
      </c>
      <c r="R433" s="26">
        <f>20%*N433</f>
        <v>84.15</v>
      </c>
      <c r="S433" s="26">
        <f t="shared" si="140"/>
        <v>359.74125000000004</v>
      </c>
      <c r="T433" s="20">
        <f>K433-P433</f>
        <v>12.000008080556803</v>
      </c>
      <c r="U433" s="20">
        <f>IF(T433="","",T433*93.2609/100*75/1000)</f>
        <v>0.83934866519999995</v>
      </c>
      <c r="V433" s="37">
        <f t="shared" si="151"/>
        <v>336.6</v>
      </c>
      <c r="W433" s="37">
        <f t="shared" si="159"/>
        <v>1438.9650000000001</v>
      </c>
      <c r="X433" s="130">
        <f t="shared" si="160"/>
        <v>128.34233241237223</v>
      </c>
      <c r="Y433" s="130">
        <f t="shared" si="145"/>
        <v>8.9769910716577535</v>
      </c>
      <c r="Z433" s="132">
        <v>3600</v>
      </c>
      <c r="AA433" s="131">
        <f t="shared" si="156"/>
        <v>15390.000000000002</v>
      </c>
      <c r="AC433" s="86">
        <f t="shared" si="155"/>
        <v>134.295786432</v>
      </c>
      <c r="AE433" s="86">
        <f t="shared" si="146"/>
        <v>15390.000000000002</v>
      </c>
      <c r="AF433" s="86">
        <f t="shared" si="153"/>
        <v>16693.692321428571</v>
      </c>
      <c r="AG433" s="86">
        <f t="shared" si="143"/>
        <v>1438.9650000000001</v>
      </c>
      <c r="AH433" s="86">
        <f t="shared" si="138"/>
        <v>950.97716268750014</v>
      </c>
    </row>
    <row r="434" spans="1:34">
      <c r="A434">
        <v>1802</v>
      </c>
      <c r="B434" s="21">
        <v>23.44</v>
      </c>
      <c r="C434" s="21">
        <f t="shared" si="139"/>
        <v>23.44</v>
      </c>
      <c r="D434" s="21">
        <f t="shared" si="144"/>
        <v>0.58526841448189715</v>
      </c>
      <c r="E434" s="1"/>
      <c r="F434">
        <v>4.2750000000000004</v>
      </c>
      <c r="G434">
        <f t="shared" si="141"/>
        <v>0.23391812865497075</v>
      </c>
      <c r="I434" s="24">
        <v>4.7413310206335506E-4</v>
      </c>
      <c r="K434" s="20" t="s">
        <v>91</v>
      </c>
      <c r="L434" s="37"/>
      <c r="M434" s="20"/>
      <c r="O434" s="37" t="str">
        <f t="shared" si="142"/>
        <v/>
      </c>
      <c r="P434" s="9"/>
      <c r="Q434" s="9" t="str">
        <f t="shared" si="148"/>
        <v/>
      </c>
      <c r="S434" s="26" t="str">
        <f t="shared" si="140"/>
        <v/>
      </c>
      <c r="V434" s="37" t="str">
        <f t="shared" si="151"/>
        <v/>
      </c>
      <c r="W434" s="37" t="str">
        <f t="shared" si="159"/>
        <v/>
      </c>
      <c r="X434" s="130">
        <f t="shared" si="160"/>
        <v>127.98634812286689</v>
      </c>
      <c r="Y434" s="130">
        <f t="shared" si="145"/>
        <v>8.9520915102389083</v>
      </c>
      <c r="Z434" s="134">
        <v>3000</v>
      </c>
      <c r="AA434" s="131">
        <f t="shared" si="156"/>
        <v>12825.000000000002</v>
      </c>
      <c r="AC434" s="86" t="str">
        <f t="shared" si="155"/>
        <v/>
      </c>
      <c r="AE434" s="86">
        <f t="shared" si="146"/>
        <v>12825.000000000002</v>
      </c>
      <c r="AF434" s="86">
        <f t="shared" si="153"/>
        <v>16203.141428571427</v>
      </c>
      <c r="AG434" s="86" t="e">
        <f t="shared" si="143"/>
        <v>#N/A</v>
      </c>
      <c r="AH434" s="86">
        <f t="shared" si="138"/>
        <v>987.54320643749998</v>
      </c>
    </row>
    <row r="435" spans="1:34">
      <c r="A435">
        <v>1803</v>
      </c>
      <c r="B435" s="21">
        <f t="shared" ref="B435:B445" si="161">IF(N435="","",N435/K435)</f>
        <v>22.277762776383817</v>
      </c>
      <c r="C435" s="21">
        <f t="shared" si="139"/>
        <v>22.277762776383817</v>
      </c>
      <c r="D435" s="21">
        <f t="shared" si="144"/>
        <v>0.556248758461518</v>
      </c>
      <c r="E435" s="1"/>
      <c r="F435">
        <v>4.2750000000000004</v>
      </c>
      <c r="G435">
        <f t="shared" si="141"/>
        <v>0.23391812865497075</v>
      </c>
      <c r="I435" s="24">
        <v>4.7375135238375489E-4</v>
      </c>
      <c r="J435" s="15">
        <v>9</v>
      </c>
      <c r="K435" s="20">
        <v>22.500015151044003</v>
      </c>
      <c r="L435" s="37">
        <v>2098.3716629999999</v>
      </c>
      <c r="M435" s="20">
        <v>1.57377874725</v>
      </c>
      <c r="N435" s="37">
        <v>501.25</v>
      </c>
      <c r="O435" s="37">
        <f t="shared" si="142"/>
        <v>2142.84375</v>
      </c>
      <c r="P435" s="9">
        <f>20%*K435</f>
        <v>4.5000030302088012</v>
      </c>
      <c r="Q435" s="9">
        <f t="shared" si="148"/>
        <v>0.31475574945000001</v>
      </c>
      <c r="R435" s="26">
        <f t="shared" ref="R435:R445" si="162">20%*N435</f>
        <v>100.25</v>
      </c>
      <c r="S435" s="26">
        <f t="shared" si="140"/>
        <v>428.56875000000002</v>
      </c>
      <c r="T435" s="20">
        <f t="shared" ref="T435:T446" si="163">K435-P435</f>
        <v>18.000012120835201</v>
      </c>
      <c r="U435" s="20">
        <f>IF(T435="","",T435*93.2609/100*75/1000)</f>
        <v>1.2590229978</v>
      </c>
      <c r="V435" s="37">
        <f t="shared" si="151"/>
        <v>401</v>
      </c>
      <c r="W435" s="37">
        <f t="shared" si="159"/>
        <v>1714.2750000000001</v>
      </c>
      <c r="X435" s="130">
        <f t="shared" si="160"/>
        <v>134.6634323254504</v>
      </c>
      <c r="Y435" s="130">
        <f t="shared" si="145"/>
        <v>9.41912467182045</v>
      </c>
      <c r="Z435" s="134">
        <v>3000</v>
      </c>
      <c r="AA435" s="131">
        <f t="shared" si="156"/>
        <v>12825.000000000002</v>
      </c>
      <c r="AC435" s="86">
        <f t="shared" si="155"/>
        <v>201.443679648</v>
      </c>
      <c r="AE435" s="86">
        <f t="shared" si="146"/>
        <v>12825.000000000002</v>
      </c>
      <c r="AF435" s="86">
        <f t="shared" si="153"/>
        <v>16108.536428571424</v>
      </c>
      <c r="AG435" s="86">
        <f t="shared" si="143"/>
        <v>1714.2750000000001</v>
      </c>
      <c r="AH435" s="86">
        <f t="shared" si="138"/>
        <v>951.53413612500003</v>
      </c>
    </row>
    <row r="436" spans="1:34">
      <c r="A436">
        <v>1804</v>
      </c>
      <c r="B436" s="21">
        <f t="shared" si="161"/>
        <v>18.099987811835032</v>
      </c>
      <c r="C436" s="21">
        <f t="shared" si="139"/>
        <v>18.099987811835032</v>
      </c>
      <c r="D436" s="21">
        <f t="shared" si="144"/>
        <v>0.45193477682484434</v>
      </c>
      <c r="E436" s="1"/>
      <c r="F436" s="1">
        <f>5*9/10</f>
        <v>4.5</v>
      </c>
      <c r="G436">
        <f t="shared" si="141"/>
        <v>0.22222222222222221</v>
      </c>
      <c r="H436" s="1"/>
      <c r="I436" s="24">
        <v>4.2565089275413919E-4</v>
      </c>
      <c r="J436" s="15">
        <v>5</v>
      </c>
      <c r="K436" s="20">
        <v>12.500008417246669</v>
      </c>
      <c r="L436" s="37">
        <v>1165.762035</v>
      </c>
      <c r="M436" s="20">
        <v>0.87432152625000004</v>
      </c>
      <c r="N436" s="37">
        <v>226.25</v>
      </c>
      <c r="O436" s="37">
        <f t="shared" si="142"/>
        <v>1018.125</v>
      </c>
      <c r="P436" s="9">
        <f t="shared" ref="P436:P445" si="164">20%*K436</f>
        <v>2.5000016834493337</v>
      </c>
      <c r="Q436" s="9">
        <f t="shared" si="148"/>
        <v>0.17486430524999999</v>
      </c>
      <c r="R436" s="26">
        <f t="shared" si="162"/>
        <v>45.25</v>
      </c>
      <c r="S436" s="26">
        <f t="shared" si="140"/>
        <v>203.625</v>
      </c>
      <c r="T436" s="20">
        <f t="shared" si="163"/>
        <v>10.000006733797335</v>
      </c>
      <c r="U436" s="20">
        <f t="shared" ref="U436:U446" si="165">IF(T436="","",T436*93.2609/100*75/1000)</f>
        <v>0.69945722099999996</v>
      </c>
      <c r="V436" s="37">
        <f t="shared" si="151"/>
        <v>181</v>
      </c>
      <c r="W436" s="37">
        <f t="shared" si="159"/>
        <v>814.5</v>
      </c>
      <c r="X436" s="130">
        <f t="shared" si="160"/>
        <v>276.2432799391529</v>
      </c>
      <c r="Y436" s="130">
        <f t="shared" si="145"/>
        <v>19.322022679558014</v>
      </c>
      <c r="Z436" s="132">
        <v>5000</v>
      </c>
      <c r="AA436" s="131">
        <f t="shared" si="156"/>
        <v>22500</v>
      </c>
      <c r="AC436" s="86">
        <f>IF(M436="","",M436*136)</f>
        <v>118.90772757000001</v>
      </c>
      <c r="AE436" s="86">
        <f t="shared" si="146"/>
        <v>22500</v>
      </c>
      <c r="AF436" s="86">
        <f t="shared" si="153"/>
        <v>15160.965</v>
      </c>
      <c r="AG436" s="86">
        <f t="shared" si="143"/>
        <v>814.5</v>
      </c>
      <c r="AH436" s="86">
        <f t="shared" si="138"/>
        <v>651.980273625</v>
      </c>
    </row>
    <row r="437" spans="1:34">
      <c r="A437">
        <v>1805</v>
      </c>
      <c r="B437" s="21">
        <f t="shared" si="161"/>
        <v>20.099986465076473</v>
      </c>
      <c r="C437" s="21">
        <f t="shared" si="139"/>
        <v>20.099986465076473</v>
      </c>
      <c r="D437" s="21">
        <f t="shared" si="144"/>
        <v>0.50187232122537973</v>
      </c>
      <c r="E437" s="1"/>
      <c r="F437" s="1">
        <f t="shared" ref="F437:F500" si="166">5*9/10</f>
        <v>4.5</v>
      </c>
      <c r="G437">
        <f t="shared" si="141"/>
        <v>0.22222222222222221</v>
      </c>
      <c r="H437" s="1"/>
      <c r="I437" s="24">
        <v>4.2297864499693831E-4</v>
      </c>
      <c r="J437" s="15">
        <v>5</v>
      </c>
      <c r="K437" s="20">
        <v>12.500008417246669</v>
      </c>
      <c r="L437" s="37">
        <v>1165.762035</v>
      </c>
      <c r="M437" s="20">
        <v>0.87432152625000004</v>
      </c>
      <c r="N437" s="37">
        <v>251.25</v>
      </c>
      <c r="O437" s="37">
        <f t="shared" si="142"/>
        <v>1130.625</v>
      </c>
      <c r="P437" s="9">
        <f t="shared" si="164"/>
        <v>2.5000016834493337</v>
      </c>
      <c r="Q437" s="9">
        <f t="shared" si="148"/>
        <v>0.17486430524999999</v>
      </c>
      <c r="R437" s="26">
        <f t="shared" si="162"/>
        <v>50.25</v>
      </c>
      <c r="S437" s="26">
        <f t="shared" si="140"/>
        <v>226.125</v>
      </c>
      <c r="T437" s="20">
        <f t="shared" si="163"/>
        <v>10.000006733797335</v>
      </c>
      <c r="U437" s="20">
        <f t="shared" si="165"/>
        <v>0.69945722099999996</v>
      </c>
      <c r="V437" s="37">
        <f t="shared" si="151"/>
        <v>201</v>
      </c>
      <c r="W437" s="37">
        <f t="shared" si="159"/>
        <v>904.5</v>
      </c>
      <c r="X437" s="130">
        <f t="shared" si="160"/>
        <v>298.50766369544283</v>
      </c>
      <c r="Y437" s="130">
        <f t="shared" si="145"/>
        <v>20.879320029850742</v>
      </c>
      <c r="Z437" s="132">
        <v>6000</v>
      </c>
      <c r="AA437" s="131">
        <f t="shared" si="156"/>
        <v>27000</v>
      </c>
      <c r="AC437" s="86">
        <f t="shared" ref="AC437:AC463" si="167">IF(M437="","",M437*136)</f>
        <v>118.90772757000001</v>
      </c>
      <c r="AE437" s="86">
        <f t="shared" si="146"/>
        <v>27000</v>
      </c>
      <c r="AF437" s="86">
        <f t="shared" si="153"/>
        <v>15816.679285714286</v>
      </c>
      <c r="AG437" s="86">
        <f t="shared" si="143"/>
        <v>904.5</v>
      </c>
      <c r="AH437" s="86">
        <f t="shared" si="138"/>
        <v>644.18267362500012</v>
      </c>
    </row>
    <row r="438" spans="1:34">
      <c r="A438">
        <v>1806</v>
      </c>
      <c r="B438" s="21">
        <f t="shared" si="161"/>
        <v>20.999985859035114</v>
      </c>
      <c r="C438" s="21">
        <f t="shared" si="139"/>
        <v>20.999985859035114</v>
      </c>
      <c r="D438" s="21">
        <f t="shared" si="144"/>
        <v>0.52434421620562044</v>
      </c>
      <c r="E438" s="1"/>
      <c r="F438" s="1">
        <f t="shared" si="166"/>
        <v>4.5</v>
      </c>
      <c r="G438">
        <f t="shared" si="141"/>
        <v>0.22222222222222221</v>
      </c>
      <c r="H438" s="1"/>
      <c r="I438" s="24">
        <v>4.1648890044373619E-4</v>
      </c>
      <c r="J438" s="15">
        <v>4</v>
      </c>
      <c r="K438" s="20">
        <v>10.000006733797337</v>
      </c>
      <c r="L438" s="37">
        <v>932.60962800000004</v>
      </c>
      <c r="M438" s="20">
        <v>0.69945722099999996</v>
      </c>
      <c r="N438" s="37">
        <v>210</v>
      </c>
      <c r="O438" s="37">
        <f t="shared" si="142"/>
        <v>945</v>
      </c>
      <c r="P438" s="9">
        <f t="shared" si="164"/>
        <v>2.0000013467594675</v>
      </c>
      <c r="Q438" s="9">
        <f t="shared" si="148"/>
        <v>0.13989144420000002</v>
      </c>
      <c r="R438" s="26">
        <f t="shared" si="162"/>
        <v>42</v>
      </c>
      <c r="S438" s="26">
        <f t="shared" si="140"/>
        <v>189</v>
      </c>
      <c r="T438" s="20">
        <f t="shared" si="163"/>
        <v>8.00000538703787</v>
      </c>
      <c r="U438" s="20">
        <f t="shared" si="165"/>
        <v>0.55956577680000008</v>
      </c>
      <c r="V438" s="37">
        <f t="shared" si="151"/>
        <v>168</v>
      </c>
      <c r="W438" s="37">
        <f t="shared" si="159"/>
        <v>756</v>
      </c>
      <c r="X438" s="130">
        <f t="shared" si="160"/>
        <v>261.90493826612072</v>
      </c>
      <c r="Y438" s="130">
        <f t="shared" si="145"/>
        <v>18.319117692857144</v>
      </c>
      <c r="Z438" s="132">
        <v>5500</v>
      </c>
      <c r="AA438" s="131">
        <f t="shared" si="156"/>
        <v>24750</v>
      </c>
      <c r="AC438" s="86">
        <f t="shared" si="167"/>
        <v>95.12618205599999</v>
      </c>
      <c r="AE438" s="86">
        <f t="shared" si="146"/>
        <v>24750</v>
      </c>
      <c r="AF438" s="86">
        <f t="shared" si="153"/>
        <v>16829.479285714282</v>
      </c>
      <c r="AG438" s="86">
        <f t="shared" si="143"/>
        <v>756</v>
      </c>
      <c r="AH438" s="86">
        <f t="shared" si="138"/>
        <v>663.62668179166667</v>
      </c>
    </row>
    <row r="439" spans="1:34">
      <c r="A439">
        <v>1807</v>
      </c>
      <c r="B439" s="21">
        <f t="shared" si="161"/>
        <v>18.499987542483314</v>
      </c>
      <c r="C439" s="21">
        <f t="shared" si="139"/>
        <v>18.499987542483314</v>
      </c>
      <c r="D439" s="21">
        <f t="shared" si="144"/>
        <v>0.46192228570495131</v>
      </c>
      <c r="E439" s="1"/>
      <c r="F439" s="1">
        <f t="shared" si="166"/>
        <v>4.5</v>
      </c>
      <c r="G439">
        <f t="shared" si="141"/>
        <v>0.22222222222222221</v>
      </c>
      <c r="H439" s="1"/>
      <c r="I439" s="24">
        <v>3.9663791710452972E-4</v>
      </c>
      <c r="J439" s="15">
        <v>4</v>
      </c>
      <c r="K439" s="20">
        <v>10.000006733797337</v>
      </c>
      <c r="L439" s="37">
        <v>932.60962800000004</v>
      </c>
      <c r="M439" s="20">
        <v>0.69945722099999996</v>
      </c>
      <c r="N439" s="37">
        <v>185</v>
      </c>
      <c r="O439" s="37">
        <f t="shared" si="142"/>
        <v>832.5</v>
      </c>
      <c r="P439" s="9">
        <f t="shared" si="164"/>
        <v>2.0000013467594675</v>
      </c>
      <c r="Q439" s="9">
        <f t="shared" si="148"/>
        <v>0.13989144420000002</v>
      </c>
      <c r="R439" s="26">
        <f t="shared" si="162"/>
        <v>37</v>
      </c>
      <c r="S439" s="26">
        <f t="shared" si="140"/>
        <v>166.5</v>
      </c>
      <c r="T439" s="20">
        <f t="shared" si="163"/>
        <v>8.00000538703787</v>
      </c>
      <c r="U439" s="20">
        <f t="shared" si="165"/>
        <v>0.55956577680000008</v>
      </c>
      <c r="V439" s="37">
        <f t="shared" si="151"/>
        <v>148</v>
      </c>
      <c r="W439" s="37">
        <f t="shared" si="159"/>
        <v>666</v>
      </c>
      <c r="X439" s="130">
        <f t="shared" si="160"/>
        <v>194.59472563065088</v>
      </c>
      <c r="Y439" s="130">
        <f t="shared" si="145"/>
        <v>13.611059435675676</v>
      </c>
      <c r="Z439" s="132">
        <v>3600</v>
      </c>
      <c r="AA439" s="131">
        <f t="shared" si="156"/>
        <v>16200</v>
      </c>
      <c r="AC439" s="86">
        <f t="shared" si="167"/>
        <v>95.12618205599999</v>
      </c>
      <c r="AE439" s="86">
        <f t="shared" si="146"/>
        <v>16200</v>
      </c>
      <c r="AF439" s="86">
        <f t="shared" si="153"/>
        <v>18055.236428571428</v>
      </c>
      <c r="AG439" s="86">
        <f t="shared" si="143"/>
        <v>666</v>
      </c>
      <c r="AH439" s="86">
        <f t="shared" si="138"/>
        <v>728.69166666666683</v>
      </c>
    </row>
    <row r="440" spans="1:34">
      <c r="A440">
        <v>1808</v>
      </c>
      <c r="B440" s="21">
        <f t="shared" si="161"/>
        <v>15.333323008184371</v>
      </c>
      <c r="C440" s="21">
        <f t="shared" si="139"/>
        <v>15.333323008184371</v>
      </c>
      <c r="D440" s="21">
        <f t="shared" si="144"/>
        <v>0.38285450707077051</v>
      </c>
      <c r="E440" s="1"/>
      <c r="F440" s="1">
        <f t="shared" si="166"/>
        <v>4.5</v>
      </c>
      <c r="G440">
        <f t="shared" si="141"/>
        <v>0.22222222222222221</v>
      </c>
      <c r="H440" s="1"/>
      <c r="I440" s="24">
        <v>4.023641622985316E-4</v>
      </c>
      <c r="J440" s="15">
        <v>3</v>
      </c>
      <c r="K440" s="20">
        <v>7.500005050348002</v>
      </c>
      <c r="L440" s="37">
        <v>699.457221</v>
      </c>
      <c r="M440" s="20">
        <v>0.52459291575</v>
      </c>
      <c r="N440" s="37">
        <v>115</v>
      </c>
      <c r="O440" s="37">
        <f t="shared" si="142"/>
        <v>517.5</v>
      </c>
      <c r="P440" s="9">
        <f t="shared" si="164"/>
        <v>1.5000010100696004</v>
      </c>
      <c r="Q440" s="9">
        <f t="shared" si="148"/>
        <v>0.10491858314999999</v>
      </c>
      <c r="R440" s="26">
        <f t="shared" si="162"/>
        <v>23</v>
      </c>
      <c r="S440" s="26">
        <f t="shared" si="140"/>
        <v>103.5</v>
      </c>
      <c r="T440" s="20">
        <f t="shared" si="163"/>
        <v>6.0000040402784016</v>
      </c>
      <c r="U440" s="20">
        <f t="shared" si="165"/>
        <v>0.41967433259999998</v>
      </c>
      <c r="V440" s="37">
        <f t="shared" si="151"/>
        <v>92</v>
      </c>
      <c r="W440" s="37">
        <f t="shared" si="159"/>
        <v>414</v>
      </c>
      <c r="X440" s="130">
        <f t="shared" si="160"/>
        <v>182.60881861716874</v>
      </c>
      <c r="Y440" s="130">
        <f t="shared" si="145"/>
        <v>12.772697079130435</v>
      </c>
      <c r="Z440" s="132">
        <v>2800</v>
      </c>
      <c r="AA440" s="131">
        <f t="shared" si="156"/>
        <v>12600</v>
      </c>
      <c r="AC440" s="86">
        <f t="shared" si="167"/>
        <v>71.344636542000003</v>
      </c>
      <c r="AE440" s="86">
        <f t="shared" si="146"/>
        <v>12600</v>
      </c>
      <c r="AF440" s="86">
        <f t="shared" si="153"/>
        <v>18387.379285714283</v>
      </c>
      <c r="AG440" s="86">
        <f t="shared" si="143"/>
        <v>414</v>
      </c>
      <c r="AH440" s="86">
        <f t="shared" si="138"/>
        <v>716.78312500000015</v>
      </c>
    </row>
    <row r="441" spans="1:34">
      <c r="A441">
        <v>1809</v>
      </c>
      <c r="B441" s="21">
        <f t="shared" si="161"/>
        <v>14.499990236000437</v>
      </c>
      <c r="C441" s="21">
        <f t="shared" si="139"/>
        <v>14.499990236000437</v>
      </c>
      <c r="D441" s="21">
        <f t="shared" si="144"/>
        <v>0.36204719690388082</v>
      </c>
      <c r="E441" s="1"/>
      <c r="F441" s="1">
        <f t="shared" si="166"/>
        <v>4.5</v>
      </c>
      <c r="G441">
        <f t="shared" si="141"/>
        <v>0.22222222222222221</v>
      </c>
      <c r="H441" s="1"/>
      <c r="I441" s="24">
        <v>3.6915194017332072E-4</v>
      </c>
      <c r="J441" s="15">
        <v>2</v>
      </c>
      <c r="K441" s="20">
        <v>5.0000033668986683</v>
      </c>
      <c r="L441" s="37">
        <v>466.30481400000002</v>
      </c>
      <c r="M441" s="20">
        <v>0.34972861049999998</v>
      </c>
      <c r="N441" s="37">
        <v>72.5</v>
      </c>
      <c r="O441" s="37">
        <f t="shared" si="142"/>
        <v>326.25</v>
      </c>
      <c r="P441" s="9">
        <f t="shared" si="164"/>
        <v>1.0000006733797338</v>
      </c>
      <c r="Q441" s="9">
        <f t="shared" si="148"/>
        <v>6.994572210000001E-2</v>
      </c>
      <c r="R441" s="26">
        <f t="shared" si="162"/>
        <v>14.5</v>
      </c>
      <c r="S441" s="26">
        <f t="shared" si="140"/>
        <v>65.25</v>
      </c>
      <c r="T441" s="20">
        <f t="shared" si="163"/>
        <v>4.000002693518935</v>
      </c>
      <c r="U441" s="20">
        <f t="shared" si="165"/>
        <v>0.27978288840000004</v>
      </c>
      <c r="V441" s="37">
        <f t="shared" si="151"/>
        <v>58</v>
      </c>
      <c r="W441" s="37">
        <f t="shared" si="159"/>
        <v>261</v>
      </c>
      <c r="X441" s="130">
        <f t="shared" si="160"/>
        <v>248.27602925289938</v>
      </c>
      <c r="Y441" s="130">
        <f t="shared" si="145"/>
        <v>17.365834452413793</v>
      </c>
      <c r="Z441" s="132">
        <v>3600</v>
      </c>
      <c r="AA441" s="131">
        <f t="shared" si="156"/>
        <v>16200</v>
      </c>
      <c r="AC441" s="86">
        <f t="shared" si="167"/>
        <v>47.563091027999995</v>
      </c>
      <c r="AE441" s="86">
        <f t="shared" si="146"/>
        <v>16200</v>
      </c>
      <c r="AF441" s="86">
        <f t="shared" si="153"/>
        <v>18481.665000000001</v>
      </c>
      <c r="AG441" s="86">
        <f t="shared" si="143"/>
        <v>261</v>
      </c>
      <c r="AH441" s="86">
        <f t="shared" si="138"/>
        <v>700.66500000000008</v>
      </c>
    </row>
    <row r="442" spans="1:34">
      <c r="A442">
        <v>1810</v>
      </c>
      <c r="B442" s="21">
        <f t="shared" si="161"/>
        <v>19.249987037448857</v>
      </c>
      <c r="C442" s="21">
        <f t="shared" si="139"/>
        <v>19.249987037448857</v>
      </c>
      <c r="D442" s="21">
        <f t="shared" si="144"/>
        <v>0.48064886485515212</v>
      </c>
      <c r="E442" s="1"/>
      <c r="F442" s="1">
        <f t="shared" si="166"/>
        <v>4.5</v>
      </c>
      <c r="G442">
        <f t="shared" si="141"/>
        <v>0.22222222222222221</v>
      </c>
      <c r="H442" s="1"/>
      <c r="I442" s="24">
        <v>4.6420761039375183E-4</v>
      </c>
      <c r="J442" s="15">
        <v>4</v>
      </c>
      <c r="K442" s="20">
        <v>10.000006733797337</v>
      </c>
      <c r="L442" s="37">
        <v>932.60962800000004</v>
      </c>
      <c r="M442" s="20">
        <v>0.69945722099999996</v>
      </c>
      <c r="N442" s="37">
        <v>192.5</v>
      </c>
      <c r="O442" s="37">
        <f t="shared" si="142"/>
        <v>866.25</v>
      </c>
      <c r="P442" s="9">
        <f t="shared" si="164"/>
        <v>2.0000013467594675</v>
      </c>
      <c r="Q442" s="9">
        <f t="shared" si="148"/>
        <v>0.13989144420000002</v>
      </c>
      <c r="R442" s="26">
        <f t="shared" si="162"/>
        <v>38.5</v>
      </c>
      <c r="S442" s="26">
        <f t="shared" si="140"/>
        <v>173.25</v>
      </c>
      <c r="T442" s="20">
        <f t="shared" si="163"/>
        <v>8.00000538703787</v>
      </c>
      <c r="U442" s="20">
        <f t="shared" si="165"/>
        <v>0.55956577680000008</v>
      </c>
      <c r="V442" s="37">
        <f t="shared" si="151"/>
        <v>154</v>
      </c>
      <c r="W442" s="37">
        <f t="shared" si="159"/>
        <v>693</v>
      </c>
      <c r="X442" s="130">
        <f t="shared" si="160"/>
        <v>155.844260786452</v>
      </c>
      <c r="Y442" s="130">
        <f t="shared" si="145"/>
        <v>10.900632015584417</v>
      </c>
      <c r="Z442" s="132">
        <v>3000</v>
      </c>
      <c r="AA442" s="131">
        <f t="shared" si="156"/>
        <v>13500</v>
      </c>
      <c r="AC442" s="86">
        <f t="shared" si="167"/>
        <v>95.12618205599999</v>
      </c>
      <c r="AE442" s="86">
        <f t="shared" si="146"/>
        <v>13500</v>
      </c>
      <c r="AF442" s="86">
        <f t="shared" si="153"/>
        <v>18923.629285714283</v>
      </c>
      <c r="AG442" s="86">
        <f t="shared" si="143"/>
        <v>693</v>
      </c>
      <c r="AH442" s="86">
        <f t="shared" si="138"/>
        <v>685.58541666666667</v>
      </c>
    </row>
    <row r="443" spans="1:34">
      <c r="A443">
        <v>1811</v>
      </c>
      <c r="B443" s="21">
        <f t="shared" si="161"/>
        <v>29.999979798621599</v>
      </c>
      <c r="C443" s="21">
        <f t="shared" si="139"/>
        <v>29.999979798621599</v>
      </c>
      <c r="D443" s="21">
        <f t="shared" si="144"/>
        <v>0.74906316600802936</v>
      </c>
      <c r="E443" s="1"/>
      <c r="F443" s="1">
        <f t="shared" si="166"/>
        <v>4.5</v>
      </c>
      <c r="G443">
        <f t="shared" si="141"/>
        <v>0.22222222222222221</v>
      </c>
      <c r="H443" s="1"/>
      <c r="I443" s="24">
        <v>5.1154457066416724E-4</v>
      </c>
      <c r="J443" s="15">
        <v>5</v>
      </c>
      <c r="K443" s="20">
        <v>12.500008417246669</v>
      </c>
      <c r="L443" s="37">
        <v>1165.762035</v>
      </c>
      <c r="M443" s="20">
        <v>0.87432152625000004</v>
      </c>
      <c r="N443" s="37">
        <v>375</v>
      </c>
      <c r="O443" s="37">
        <f t="shared" si="142"/>
        <v>1687.5</v>
      </c>
      <c r="P443" s="9">
        <f t="shared" si="164"/>
        <v>2.5000016834493337</v>
      </c>
      <c r="Q443" s="9">
        <f t="shared" si="148"/>
        <v>0.17486430524999999</v>
      </c>
      <c r="R443" s="26">
        <f t="shared" si="162"/>
        <v>75</v>
      </c>
      <c r="S443" s="26">
        <f t="shared" si="140"/>
        <v>337.5</v>
      </c>
      <c r="T443" s="20">
        <f t="shared" si="163"/>
        <v>10.000006733797335</v>
      </c>
      <c r="U443" s="20">
        <f t="shared" si="165"/>
        <v>0.69945722099999996</v>
      </c>
      <c r="V443" s="37">
        <f t="shared" si="151"/>
        <v>300</v>
      </c>
      <c r="W443" s="37">
        <f t="shared" si="159"/>
        <v>1350</v>
      </c>
      <c r="X443" s="130">
        <f t="shared" si="160"/>
        <v>142.22209576941245</v>
      </c>
      <c r="Y443" s="130">
        <f t="shared" si="145"/>
        <v>9.9478204885061992</v>
      </c>
      <c r="Z443" s="132">
        <v>4266.66</v>
      </c>
      <c r="AA443" s="131">
        <f t="shared" si="156"/>
        <v>19199.97</v>
      </c>
      <c r="AC443" s="86">
        <f t="shared" si="167"/>
        <v>118.90772757000001</v>
      </c>
      <c r="AE443" s="86">
        <f t="shared" si="146"/>
        <v>19199.97</v>
      </c>
      <c r="AF443" s="86">
        <f t="shared" si="153"/>
        <v>19224.872142857144</v>
      </c>
      <c r="AG443" s="86">
        <f t="shared" si="143"/>
        <v>1350</v>
      </c>
      <c r="AH443" s="86">
        <f t="shared" si="138"/>
        <v>642.42866666666669</v>
      </c>
    </row>
    <row r="444" spans="1:34">
      <c r="A444">
        <v>1812</v>
      </c>
      <c r="B444" s="21">
        <f t="shared" si="161"/>
        <v>31.166645679679103</v>
      </c>
      <c r="C444" s="21">
        <f t="shared" si="139"/>
        <v>31.166645679679103</v>
      </c>
      <c r="D444" s="21">
        <f t="shared" si="144"/>
        <v>0.77819340024167494</v>
      </c>
      <c r="E444" s="1"/>
      <c r="F444" s="1">
        <f t="shared" si="166"/>
        <v>4.5</v>
      </c>
      <c r="G444">
        <f t="shared" si="141"/>
        <v>0.22222222222222221</v>
      </c>
      <c r="H444" s="1"/>
      <c r="I444" s="24">
        <v>5.737697684389877E-4</v>
      </c>
      <c r="J444" s="15">
        <v>6</v>
      </c>
      <c r="K444" s="20">
        <v>15.000010100696004</v>
      </c>
      <c r="L444" s="37">
        <v>1398.914442</v>
      </c>
      <c r="M444" s="20">
        <v>1.0491858315</v>
      </c>
      <c r="N444" s="37">
        <v>467.5</v>
      </c>
      <c r="O444" s="37">
        <f t="shared" si="142"/>
        <v>2103.75</v>
      </c>
      <c r="P444" s="9">
        <f t="shared" si="164"/>
        <v>3.0000020201392008</v>
      </c>
      <c r="Q444" s="9">
        <f t="shared" si="148"/>
        <v>0.20983716629999999</v>
      </c>
      <c r="R444" s="26">
        <f t="shared" si="162"/>
        <v>93.5</v>
      </c>
      <c r="S444" s="26">
        <f t="shared" si="140"/>
        <v>420.75</v>
      </c>
      <c r="T444" s="20">
        <f t="shared" si="163"/>
        <v>12.000008080556803</v>
      </c>
      <c r="U444" s="20">
        <f t="shared" si="165"/>
        <v>0.83934866519999995</v>
      </c>
      <c r="V444" s="37">
        <f t="shared" si="151"/>
        <v>374</v>
      </c>
      <c r="W444" s="37">
        <f t="shared" si="159"/>
        <v>1683</v>
      </c>
      <c r="X444" s="130">
        <f t="shared" si="160"/>
        <v>128.34233241237223</v>
      </c>
      <c r="Y444" s="130">
        <f t="shared" si="145"/>
        <v>8.9769910716577535</v>
      </c>
      <c r="Z444" s="132">
        <v>4000</v>
      </c>
      <c r="AA444" s="131">
        <f t="shared" si="156"/>
        <v>18000</v>
      </c>
      <c r="AC444" s="86">
        <f t="shared" si="167"/>
        <v>142.68927308400001</v>
      </c>
      <c r="AE444" s="86">
        <f t="shared" si="146"/>
        <v>18000</v>
      </c>
      <c r="AF444" s="86">
        <f t="shared" si="153"/>
        <v>19692.014999999999</v>
      </c>
      <c r="AG444" s="86">
        <f t="shared" si="143"/>
        <v>1683</v>
      </c>
      <c r="AH444" s="86">
        <f t="shared" si="138"/>
        <v>632.65208333333317</v>
      </c>
    </row>
    <row r="445" spans="1:34">
      <c r="A445">
        <v>1813</v>
      </c>
      <c r="B445" s="21">
        <f t="shared" si="161"/>
        <v>19.166653760230464</v>
      </c>
      <c r="C445" s="21">
        <f t="shared" si="139"/>
        <v>19.166653760230464</v>
      </c>
      <c r="D445" s="21">
        <f t="shared" si="144"/>
        <v>0.47856813383846319</v>
      </c>
      <c r="E445" s="1"/>
      <c r="F445" s="1">
        <f t="shared" si="166"/>
        <v>4.5</v>
      </c>
      <c r="G445">
        <f t="shared" si="141"/>
        <v>0.22222222222222221</v>
      </c>
      <c r="H445" s="1"/>
      <c r="I445" s="24">
        <v>4.7146085430615418E-4</v>
      </c>
      <c r="J445" s="15">
        <v>6</v>
      </c>
      <c r="K445" s="20">
        <v>15.000010100696004</v>
      </c>
      <c r="L445" s="37">
        <v>1398.914442</v>
      </c>
      <c r="M445" s="20">
        <v>1.0491858315</v>
      </c>
      <c r="N445" s="37">
        <v>287.5</v>
      </c>
      <c r="O445" s="37">
        <f t="shared" si="142"/>
        <v>1293.75</v>
      </c>
      <c r="P445" s="9">
        <f t="shared" si="164"/>
        <v>3.0000020201392008</v>
      </c>
      <c r="Q445" s="9">
        <f t="shared" si="148"/>
        <v>0.20983716629999999</v>
      </c>
      <c r="R445" s="26">
        <f t="shared" si="162"/>
        <v>57.5</v>
      </c>
      <c r="S445" s="26">
        <f t="shared" si="140"/>
        <v>258.75</v>
      </c>
      <c r="T445" s="20">
        <f t="shared" si="163"/>
        <v>12.000008080556803</v>
      </c>
      <c r="U445" s="20">
        <f t="shared" si="165"/>
        <v>0.83934866519999995</v>
      </c>
      <c r="V445" s="37">
        <f t="shared" si="151"/>
        <v>230</v>
      </c>
      <c r="W445" s="37">
        <f t="shared" si="159"/>
        <v>1035</v>
      </c>
      <c r="X445" s="130">
        <f t="shared" si="160"/>
        <v>225.88241297410187</v>
      </c>
      <c r="Y445" s="130">
        <f t="shared" si="145"/>
        <v>15.799497846102314</v>
      </c>
      <c r="Z445" s="132">
        <v>4329.41</v>
      </c>
      <c r="AA445" s="131">
        <f t="shared" si="156"/>
        <v>19482.345000000001</v>
      </c>
      <c r="AC445" s="86">
        <f t="shared" si="167"/>
        <v>142.68927308400001</v>
      </c>
      <c r="AE445" s="86">
        <f t="shared" si="146"/>
        <v>19482.345000000001</v>
      </c>
      <c r="AF445" s="86">
        <f t="shared" si="153"/>
        <v>19724.157857142858</v>
      </c>
      <c r="AG445" s="86">
        <f t="shared" si="143"/>
        <v>1035</v>
      </c>
      <c r="AH445" s="86">
        <f t="shared" si="138"/>
        <v>656.52738095238078</v>
      </c>
    </row>
    <row r="446" spans="1:34">
      <c r="A446">
        <v>1814</v>
      </c>
      <c r="B446" s="9">
        <v>16.533556073031615</v>
      </c>
      <c r="C446" s="21">
        <f t="shared" si="139"/>
        <v>16.533556073031615</v>
      </c>
      <c r="D446" s="21">
        <f t="shared" si="144"/>
        <v>0.41282287323424732</v>
      </c>
      <c r="F446" s="1">
        <f t="shared" si="166"/>
        <v>4.5</v>
      </c>
      <c r="G446">
        <f t="shared" si="141"/>
        <v>0.22222222222222221</v>
      </c>
      <c r="H446" s="1"/>
      <c r="I446" s="24">
        <v>3.901481725513276E-4</v>
      </c>
      <c r="J446" s="15">
        <v>0</v>
      </c>
      <c r="K446" s="20">
        <v>0</v>
      </c>
      <c r="L446" s="37">
        <v>0</v>
      </c>
      <c r="M446" s="20">
        <v>0</v>
      </c>
      <c r="N446" s="37">
        <v>0</v>
      </c>
      <c r="O446" s="37">
        <f t="shared" si="142"/>
        <v>0</v>
      </c>
      <c r="P446" s="9">
        <f>R446/B446</f>
        <v>60.483056130382643</v>
      </c>
      <c r="Q446" s="9">
        <f t="shared" si="148"/>
        <v>4.230528187102502</v>
      </c>
      <c r="R446" s="26">
        <v>1000</v>
      </c>
      <c r="S446" s="26">
        <f t="shared" si="140"/>
        <v>4500</v>
      </c>
      <c r="T446" s="20">
        <f t="shared" si="163"/>
        <v>-60.483056130382643</v>
      </c>
      <c r="U446" s="20">
        <f t="shared" si="165"/>
        <v>-4.230528187102502</v>
      </c>
      <c r="V446" s="37">
        <f t="shared" si="151"/>
        <v>-1000</v>
      </c>
      <c r="W446" s="37">
        <f t="shared" si="159"/>
        <v>-4500</v>
      </c>
      <c r="X446" s="130">
        <f t="shared" si="160"/>
        <v>120.96611226076529</v>
      </c>
      <c r="Y446" s="130">
        <f t="shared" si="145"/>
        <v>8.461056374205004</v>
      </c>
      <c r="Z446" s="132">
        <v>2000</v>
      </c>
      <c r="AA446" s="131">
        <f t="shared" si="156"/>
        <v>9000</v>
      </c>
      <c r="AC446" s="86">
        <f t="shared" si="167"/>
        <v>0</v>
      </c>
      <c r="AE446" s="86">
        <f t="shared" si="146"/>
        <v>9000</v>
      </c>
      <c r="AF446" s="86">
        <f t="shared" si="153"/>
        <v>20069.115750000001</v>
      </c>
      <c r="AG446" s="86">
        <f t="shared" si="143"/>
        <v>-4500</v>
      </c>
      <c r="AH446" s="86">
        <f t="shared" ref="AH446:AH509" si="168">AVERAGE(W436:W456)</f>
        <v>626.04126984126981</v>
      </c>
    </row>
    <row r="447" spans="1:34">
      <c r="A447">
        <v>1815</v>
      </c>
      <c r="B447" s="9">
        <v>19.752040093145681</v>
      </c>
      <c r="C447" s="21">
        <f t="shared" si="139"/>
        <v>19.752040093145681</v>
      </c>
      <c r="D447" s="21">
        <f t="shared" si="144"/>
        <v>0.49318452167654603</v>
      </c>
      <c r="F447" s="1">
        <f t="shared" si="166"/>
        <v>4.5</v>
      </c>
      <c r="G447">
        <f t="shared" si="141"/>
        <v>0.22222222222222221</v>
      </c>
      <c r="H447" s="1"/>
      <c r="I447" s="24">
        <v>5.4246629471177735E-4</v>
      </c>
      <c r="J447" s="15">
        <v>0</v>
      </c>
      <c r="K447" s="20">
        <v>0</v>
      </c>
      <c r="L447" s="37">
        <v>0</v>
      </c>
      <c r="M447" s="20">
        <v>0</v>
      </c>
      <c r="N447" s="37">
        <v>0</v>
      </c>
      <c r="O447" s="37">
        <f t="shared" ref="O447" si="169">IF(N447="","",N447*F447)</f>
        <v>0</v>
      </c>
      <c r="P447" s="9">
        <f>R447/B447</f>
        <v>0</v>
      </c>
      <c r="Q447" s="9">
        <f t="shared" si="148"/>
        <v>0</v>
      </c>
      <c r="R447" s="26">
        <v>0</v>
      </c>
      <c r="S447" s="26">
        <f t="shared" si="140"/>
        <v>0</v>
      </c>
      <c r="T447" s="39" t="s">
        <v>115</v>
      </c>
      <c r="U447" s="20">
        <v>0</v>
      </c>
      <c r="V447" s="37">
        <f>U447/135</f>
        <v>0</v>
      </c>
      <c r="W447" s="37">
        <f t="shared" si="159"/>
        <v>0</v>
      </c>
      <c r="X447" s="130">
        <f t="shared" si="160"/>
        <v>212.63626340336748</v>
      </c>
      <c r="Y447" s="130">
        <f t="shared" si="145"/>
        <v>14.872986973226336</v>
      </c>
      <c r="Z447" s="132">
        <v>4200</v>
      </c>
      <c r="AA447" s="131">
        <f t="shared" si="156"/>
        <v>18900</v>
      </c>
      <c r="AC447" s="86">
        <f t="shared" si="167"/>
        <v>0</v>
      </c>
      <c r="AE447" s="86">
        <f t="shared" si="146"/>
        <v>18900</v>
      </c>
      <c r="AF447" s="86">
        <f t="shared" si="153"/>
        <v>19619.115750000001</v>
      </c>
      <c r="AG447" s="86">
        <f t="shared" si="143"/>
        <v>0</v>
      </c>
      <c r="AH447" s="86">
        <f t="shared" si="168"/>
        <v>631.58888888888885</v>
      </c>
    </row>
    <row r="448" spans="1:34">
      <c r="A448">
        <v>1816</v>
      </c>
      <c r="B448" s="9"/>
      <c r="C448" s="21">
        <f>C447*I448/I447</f>
        <v>19.738139994557965</v>
      </c>
      <c r="D448" s="21">
        <f t="shared" si="144"/>
        <v>0.49283745304763932</v>
      </c>
      <c r="F448" s="1">
        <f t="shared" si="166"/>
        <v>4.5</v>
      </c>
      <c r="G448">
        <f t="shared" si="141"/>
        <v>0.22222222222222221</v>
      </c>
      <c r="H448" s="1"/>
      <c r="I448" s="24">
        <v>5.4208454503217724E-4</v>
      </c>
      <c r="K448" s="20"/>
      <c r="S448" s="26" t="str">
        <f t="shared" si="140"/>
        <v/>
      </c>
      <c r="T448" s="15">
        <v>21502</v>
      </c>
      <c r="U448" s="20">
        <f>IF(V448="","",V448*$U$446/$V$446/I448*$I$446)</f>
        <v>0.48495588448000898</v>
      </c>
      <c r="V448" s="37">
        <f t="shared" ref="V448:V464" si="170">T448/135</f>
        <v>159.27407407407406</v>
      </c>
      <c r="W448" s="37">
        <f t="shared" si="159"/>
        <v>716.73333333333335</v>
      </c>
      <c r="X448" s="130">
        <f>IF(Z448="","",Z448*$X$446/$Z$446/I448*$I$446)</f>
        <v>217.65381466637697</v>
      </c>
      <c r="Y448" s="130">
        <f t="shared" si="145"/>
        <v>15.223942983164639</v>
      </c>
      <c r="Z448" s="132">
        <v>5000</v>
      </c>
      <c r="AA448" s="131">
        <f t="shared" si="156"/>
        <v>22500</v>
      </c>
      <c r="AC448" t="str">
        <f t="shared" si="167"/>
        <v/>
      </c>
      <c r="AE448" s="86">
        <f t="shared" si="146"/>
        <v>22500</v>
      </c>
      <c r="AF448" s="86">
        <f t="shared" si="153"/>
        <v>19619.115750000001</v>
      </c>
      <c r="AG448" s="86">
        <f t="shared" si="143"/>
        <v>716.73333333333335</v>
      </c>
      <c r="AH448" s="86">
        <f t="shared" si="168"/>
        <v>642.83492063492054</v>
      </c>
    </row>
    <row r="449" spans="1:34">
      <c r="A449">
        <v>1817</v>
      </c>
      <c r="B449" s="9"/>
      <c r="C449" s="21">
        <f t="shared" ref="C449:C512" si="171">C448*I449/I448</f>
        <v>22.754461388092526</v>
      </c>
      <c r="D449" s="21">
        <f t="shared" si="144"/>
        <v>0.56815134552041235</v>
      </c>
      <c r="F449" s="1">
        <f t="shared" si="166"/>
        <v>4.5</v>
      </c>
      <c r="G449">
        <f t="shared" si="141"/>
        <v>0.22222222222222221</v>
      </c>
      <c r="H449" s="1"/>
      <c r="I449" s="24">
        <v>6.2492422550540429E-4</v>
      </c>
      <c r="K449" s="20"/>
      <c r="S449" s="26" t="str">
        <f t="shared" si="140"/>
        <v/>
      </c>
      <c r="T449" s="15">
        <v>39981</v>
      </c>
      <c r="U449" s="20">
        <f t="shared" ref="U449:U512" si="172">IF(V449="","",V449*$U$446/$V$446/I449*$I$446)</f>
        <v>0.7821979858929532</v>
      </c>
      <c r="V449" s="37">
        <f t="shared" si="170"/>
        <v>296.15555555555557</v>
      </c>
      <c r="W449" s="37">
        <f t="shared" si="159"/>
        <v>1332.7</v>
      </c>
      <c r="X449" s="130">
        <f t="shared" ref="X449:X512" si="173">IF(Z449="","",Z449*$X$446/$Z$446/I449*$I$446)</f>
        <v>219.00999604059635</v>
      </c>
      <c r="Y449" s="130">
        <f t="shared" si="145"/>
        <v>15.318802004806841</v>
      </c>
      <c r="Z449" s="132">
        <v>5800</v>
      </c>
      <c r="AA449" s="131">
        <f t="shared" si="156"/>
        <v>26100</v>
      </c>
      <c r="AC449" t="str">
        <f t="shared" si="167"/>
        <v/>
      </c>
      <c r="AE449" s="86">
        <f t="shared" si="146"/>
        <v>26100</v>
      </c>
      <c r="AF449" s="86">
        <f t="shared" si="153"/>
        <v>19079.115750000001</v>
      </c>
      <c r="AG449" s="86">
        <f t="shared" si="143"/>
        <v>1332.7</v>
      </c>
      <c r="AH449" s="86">
        <f t="shared" si="168"/>
        <v>665.40634920634909</v>
      </c>
    </row>
    <row r="450" spans="1:34">
      <c r="A450">
        <v>1818</v>
      </c>
      <c r="B450" s="9"/>
      <c r="C450" s="21">
        <f t="shared" si="171"/>
        <v>18.709532699066916</v>
      </c>
      <c r="D450" s="21">
        <f t="shared" si="144"/>
        <v>0.46715437450853697</v>
      </c>
      <c r="F450" s="1">
        <f t="shared" si="166"/>
        <v>4.5</v>
      </c>
      <c r="G450">
        <f t="shared" si="141"/>
        <v>0.22222222222222221</v>
      </c>
      <c r="H450" s="1"/>
      <c r="I450" s="24">
        <v>5.1383506874176806E-4</v>
      </c>
      <c r="K450" s="20"/>
      <c r="S450" s="26" t="str">
        <f t="shared" si="140"/>
        <v/>
      </c>
      <c r="T450" s="15">
        <v>23186</v>
      </c>
      <c r="U450" s="20">
        <f t="shared" si="172"/>
        <v>0.55168667178566999</v>
      </c>
      <c r="V450" s="37">
        <f t="shared" si="170"/>
        <v>171.74814814814815</v>
      </c>
      <c r="W450" s="37">
        <f t="shared" si="159"/>
        <v>772.86666666666667</v>
      </c>
      <c r="X450" s="130">
        <f t="shared" si="173"/>
        <v>202.06553254614013</v>
      </c>
      <c r="Y450" s="130">
        <f t="shared" si="145"/>
        <v>14.13361006817424</v>
      </c>
      <c r="Z450" s="132">
        <v>4400</v>
      </c>
      <c r="AA450" s="131">
        <f t="shared" si="156"/>
        <v>19800</v>
      </c>
      <c r="AC450" t="str">
        <f t="shared" si="167"/>
        <v/>
      </c>
      <c r="AE450" s="86">
        <f t="shared" si="146"/>
        <v>19800</v>
      </c>
      <c r="AF450" s="86">
        <f t="shared" si="153"/>
        <v>19394.115750000001</v>
      </c>
      <c r="AG450" s="86">
        <f t="shared" si="143"/>
        <v>772.86666666666667</v>
      </c>
      <c r="AH450" s="86">
        <f t="shared" si="168"/>
        <v>696.68571428571431</v>
      </c>
    </row>
    <row r="451" spans="1:34">
      <c r="A451">
        <v>1819</v>
      </c>
      <c r="B451" s="9"/>
      <c r="C451" s="21">
        <f t="shared" si="171"/>
        <v>15.609810714006048</v>
      </c>
      <c r="D451" s="21">
        <f t="shared" si="144"/>
        <v>0.38975807026232312</v>
      </c>
      <c r="F451" s="1">
        <f t="shared" si="166"/>
        <v>4.5</v>
      </c>
      <c r="G451">
        <f t="shared" si="141"/>
        <v>0.22222222222222221</v>
      </c>
      <c r="H451" s="1"/>
      <c r="I451" s="24">
        <v>4.2870489019094013E-4</v>
      </c>
      <c r="K451" s="20"/>
      <c r="S451" s="26" t="str">
        <f t="shared" si="140"/>
        <v/>
      </c>
      <c r="T451" s="15">
        <v>22584</v>
      </c>
      <c r="U451" s="20">
        <f t="shared" si="172"/>
        <v>0.6440696418075158</v>
      </c>
      <c r="V451" s="37">
        <f t="shared" si="170"/>
        <v>167.28888888888889</v>
      </c>
      <c r="W451" s="37">
        <f t="shared" si="159"/>
        <v>752.8</v>
      </c>
      <c r="X451" s="130">
        <f t="shared" si="173"/>
        <v>275.21675585597092</v>
      </c>
      <c r="Y451" s="130">
        <f t="shared" si="145"/>
        <v>19.250221759656089</v>
      </c>
      <c r="Z451" s="132">
        <v>5000</v>
      </c>
      <c r="AA451" s="131">
        <f t="shared" si="156"/>
        <v>22500</v>
      </c>
      <c r="AC451" t="str">
        <f t="shared" si="167"/>
        <v/>
      </c>
      <c r="AE451" s="86">
        <f t="shared" si="146"/>
        <v>22500</v>
      </c>
      <c r="AF451" s="86">
        <f t="shared" si="153"/>
        <v>19664.115750000001</v>
      </c>
      <c r="AG451" s="86">
        <f t="shared" si="143"/>
        <v>752.8</v>
      </c>
      <c r="AH451" s="86">
        <f t="shared" si="168"/>
        <v>732.76507936507937</v>
      </c>
    </row>
    <row r="452" spans="1:34">
      <c r="A452">
        <v>1820</v>
      </c>
      <c r="B452" s="9"/>
      <c r="C452" s="21">
        <f t="shared" si="171"/>
        <v>13.900098587716874</v>
      </c>
      <c r="D452" s="21">
        <f t="shared" si="144"/>
        <v>0.34706862890678819</v>
      </c>
      <c r="F452" s="1">
        <f t="shared" si="166"/>
        <v>4.5</v>
      </c>
      <c r="G452">
        <f t="shared" si="141"/>
        <v>0.22222222222222221</v>
      </c>
      <c r="H452" s="1"/>
      <c r="I452" s="24">
        <v>3.8174967960012484E-4</v>
      </c>
      <c r="K452" s="20"/>
      <c r="S452" s="26" t="str">
        <f t="shared" ref="S452:S509" si="174">IF(R452="","",R452*F452)</f>
        <v/>
      </c>
      <c r="T452" s="15">
        <v>28786</v>
      </c>
      <c r="U452" s="20">
        <f t="shared" si="172"/>
        <v>0.92191958555999365</v>
      </c>
      <c r="V452" s="37">
        <f t="shared" si="170"/>
        <v>213.22962962962964</v>
      </c>
      <c r="W452" s="37">
        <f t="shared" si="159"/>
        <v>959.53333333333342</v>
      </c>
      <c r="X452" s="130">
        <f t="shared" si="173"/>
        <v>377.06346852803154</v>
      </c>
      <c r="Y452" s="130">
        <f t="shared" si="145"/>
        <v>26.373958824034425</v>
      </c>
      <c r="Z452" s="132">
        <v>6100</v>
      </c>
      <c r="AA452" s="131">
        <f t="shared" si="156"/>
        <v>27450</v>
      </c>
      <c r="AC452" t="str">
        <f t="shared" si="167"/>
        <v/>
      </c>
      <c r="AE452" s="86">
        <f t="shared" si="146"/>
        <v>27450</v>
      </c>
      <c r="AF452" s="86">
        <f t="shared" si="153"/>
        <v>20584.8855</v>
      </c>
      <c r="AG452" s="86">
        <f t="shared" si="143"/>
        <v>959.53333333333342</v>
      </c>
      <c r="AH452" s="86">
        <f t="shared" si="168"/>
        <v>789.95555555555552</v>
      </c>
    </row>
    <row r="453" spans="1:34">
      <c r="A453">
        <v>1821</v>
      </c>
      <c r="B453" s="9"/>
      <c r="C453" s="21">
        <f t="shared" si="171"/>
        <v>13.666155834487416</v>
      </c>
      <c r="D453" s="21">
        <f t="shared" si="144"/>
        <v>0.34122736166011008</v>
      </c>
      <c r="F453" s="1">
        <f t="shared" si="166"/>
        <v>4.5</v>
      </c>
      <c r="G453">
        <f t="shared" ref="G453:G516" si="175">1/F453</f>
        <v>0.22222222222222221</v>
      </c>
      <c r="H453" s="1"/>
      <c r="I453" s="24">
        <v>3.7532472005566268E-4</v>
      </c>
      <c r="K453" s="20"/>
      <c r="S453" s="26" t="str">
        <f t="shared" si="174"/>
        <v/>
      </c>
      <c r="T453" s="15">
        <v>32511</v>
      </c>
      <c r="U453" s="20">
        <f t="shared" si="172"/>
        <v>1.059042917800652</v>
      </c>
      <c r="V453" s="37">
        <f t="shared" si="170"/>
        <v>240.82222222222222</v>
      </c>
      <c r="W453" s="37">
        <f t="shared" si="159"/>
        <v>1083.7</v>
      </c>
      <c r="X453" s="130">
        <f t="shared" si="173"/>
        <v>377.23100918194586</v>
      </c>
      <c r="Y453" s="130">
        <f t="shared" si="145"/>
        <v>26.385677568162404</v>
      </c>
      <c r="Z453" s="132">
        <v>6000</v>
      </c>
      <c r="AA453" s="131">
        <f t="shared" si="156"/>
        <v>27000</v>
      </c>
      <c r="AC453" t="str">
        <f t="shared" si="167"/>
        <v/>
      </c>
      <c r="AE453" s="86">
        <f t="shared" si="146"/>
        <v>27000</v>
      </c>
      <c r="AF453" s="86">
        <f t="shared" si="153"/>
        <v>21259.8855</v>
      </c>
      <c r="AG453" s="86">
        <f t="shared" ref="AG453:AG516" si="176">IF(W453="",#N/A,W453)</f>
        <v>1083.7</v>
      </c>
      <c r="AH453" s="86">
        <f t="shared" si="168"/>
        <v>827.11904761904759</v>
      </c>
    </row>
    <row r="454" spans="1:34">
      <c r="A454">
        <v>1822</v>
      </c>
      <c r="B454" s="9"/>
      <c r="C454" s="21">
        <f t="shared" si="171"/>
        <v>12.886346657055896</v>
      </c>
      <c r="D454" s="21">
        <f t="shared" ref="D454:D517" si="177">C454*D453/C453</f>
        <v>0.32175647083784992</v>
      </c>
      <c r="F454" s="1">
        <f t="shared" si="166"/>
        <v>4.5</v>
      </c>
      <c r="G454">
        <f t="shared" si="175"/>
        <v>0.22222222222222221</v>
      </c>
      <c r="H454" s="1"/>
      <c r="I454" s="24">
        <v>3.5390818824078895E-4</v>
      </c>
      <c r="K454" s="20"/>
      <c r="S454" s="26" t="str">
        <f t="shared" si="174"/>
        <v/>
      </c>
      <c r="T454" s="15">
        <v>37303</v>
      </c>
      <c r="U454" s="20">
        <f t="shared" si="172"/>
        <v>1.2886754378101617</v>
      </c>
      <c r="V454" s="37">
        <f t="shared" si="170"/>
        <v>276.31851851851854</v>
      </c>
      <c r="W454" s="37">
        <f t="shared" si="159"/>
        <v>1243.4333333333334</v>
      </c>
      <c r="X454" s="130">
        <f t="shared" si="173"/>
        <v>373.38831307227599</v>
      </c>
      <c r="Y454" s="130">
        <f t="shared" ref="Y454:Y517" si="178">IF(X454="","",X454*93.2609/100*75/1000)</f>
        <v>26.116897594951674</v>
      </c>
      <c r="Z454" s="132">
        <v>5600</v>
      </c>
      <c r="AA454" s="131">
        <f t="shared" si="156"/>
        <v>25200</v>
      </c>
      <c r="AB454" s="8"/>
      <c r="AC454" t="str">
        <f t="shared" si="167"/>
        <v/>
      </c>
      <c r="AE454" s="86">
        <f t="shared" ref="AE454:AE517" si="179">IF(Z454="","",Z454*F454)</f>
        <v>25200</v>
      </c>
      <c r="AF454" s="86">
        <f t="shared" si="153"/>
        <v>21368.302105263156</v>
      </c>
      <c r="AG454" s="86">
        <f t="shared" si="176"/>
        <v>1243.4333333333334</v>
      </c>
      <c r="AH454" s="86">
        <f t="shared" si="168"/>
        <v>838.26190476190482</v>
      </c>
    </row>
    <row r="455" spans="1:34">
      <c r="A455">
        <v>1823</v>
      </c>
      <c r="B455" s="9"/>
      <c r="C455" s="21">
        <f t="shared" si="171"/>
        <v>12.847356198184322</v>
      </c>
      <c r="D455" s="21">
        <f t="shared" si="177"/>
        <v>0.32078292629673694</v>
      </c>
      <c r="F455" s="1">
        <f t="shared" si="166"/>
        <v>4.5</v>
      </c>
      <c r="G455">
        <f t="shared" si="175"/>
        <v>0.22222222222222221</v>
      </c>
      <c r="H455" s="1"/>
      <c r="I455" s="24">
        <v>3.528373616500453E-4</v>
      </c>
      <c r="K455" s="20"/>
      <c r="S455" s="26" t="str">
        <f t="shared" si="174"/>
        <v/>
      </c>
      <c r="T455" s="15">
        <v>34021</v>
      </c>
      <c r="U455" s="20">
        <f t="shared" si="172"/>
        <v>1.1788618421459067</v>
      </c>
      <c r="V455" s="37">
        <f t="shared" si="170"/>
        <v>252.00740740740741</v>
      </c>
      <c r="W455" s="37">
        <f t="shared" si="159"/>
        <v>1134.0333333333333</v>
      </c>
      <c r="X455" s="130">
        <f t="shared" si="173"/>
        <v>200.63652309297723</v>
      </c>
      <c r="Y455" s="130">
        <f t="shared" si="178"/>
        <v>14.033657037391382</v>
      </c>
      <c r="Z455" s="132">
        <v>3000</v>
      </c>
      <c r="AA455" s="131">
        <f t="shared" si="156"/>
        <v>13500</v>
      </c>
      <c r="AC455" t="str">
        <f t="shared" si="167"/>
        <v/>
      </c>
      <c r="AE455" s="86">
        <f t="shared" si="179"/>
        <v>13500</v>
      </c>
      <c r="AF455" s="86">
        <f t="shared" si="153"/>
        <v>21555.43</v>
      </c>
      <c r="AG455" s="86">
        <f t="shared" si="176"/>
        <v>1134.0333333333333</v>
      </c>
      <c r="AH455" s="86">
        <f t="shared" si="168"/>
        <v>796.02499999999998</v>
      </c>
    </row>
    <row r="456" spans="1:34">
      <c r="A456">
        <v>1824</v>
      </c>
      <c r="B456" s="9"/>
      <c r="C456" s="21">
        <f t="shared" si="171"/>
        <v>12.788870509876958</v>
      </c>
      <c r="D456" s="21">
        <f t="shared" si="177"/>
        <v>0.31932260948506741</v>
      </c>
      <c r="F456" s="1">
        <f t="shared" si="166"/>
        <v>4.5</v>
      </c>
      <c r="G456">
        <f t="shared" si="175"/>
        <v>0.22222222222222221</v>
      </c>
      <c r="H456" s="1"/>
      <c r="I456" s="24">
        <v>3.5123112176392975E-4</v>
      </c>
      <c r="S456" s="26" t="str">
        <f t="shared" si="174"/>
        <v/>
      </c>
      <c r="T456" s="15">
        <v>32222</v>
      </c>
      <c r="U456" s="20">
        <f t="shared" si="172"/>
        <v>1.1216307421024005</v>
      </c>
      <c r="V456" s="37">
        <f t="shared" si="170"/>
        <v>238.68148148148148</v>
      </c>
      <c r="W456" s="37">
        <f t="shared" si="159"/>
        <v>1074.0666666666666</v>
      </c>
      <c r="X456" s="130" t="str">
        <f t="shared" si="173"/>
        <v/>
      </c>
      <c r="Y456" s="130" t="str">
        <f t="shared" si="178"/>
        <v/>
      </c>
      <c r="Z456" s="132"/>
      <c r="AA456" s="131" t="str">
        <f t="shared" si="156"/>
        <v/>
      </c>
      <c r="AC456" t="str">
        <f t="shared" si="167"/>
        <v/>
      </c>
      <c r="AE456" s="86" t="str">
        <f t="shared" si="179"/>
        <v/>
      </c>
      <c r="AF456" s="86">
        <f t="shared" si="153"/>
        <v>22223.077499999999</v>
      </c>
      <c r="AG456" s="86">
        <f t="shared" si="176"/>
        <v>1074.0666666666666</v>
      </c>
      <c r="AH456" s="86">
        <f t="shared" si="168"/>
        <v>783.4473684210526</v>
      </c>
    </row>
    <row r="457" spans="1:34">
      <c r="A457">
        <v>1825</v>
      </c>
      <c r="B457" s="9"/>
      <c r="C457" s="21">
        <f t="shared" si="171"/>
        <v>12.964327574799048</v>
      </c>
      <c r="D457" s="21">
        <f t="shared" si="177"/>
        <v>0.32370355992007593</v>
      </c>
      <c r="F457" s="1">
        <f t="shared" si="166"/>
        <v>4.5</v>
      </c>
      <c r="G457">
        <f t="shared" si="175"/>
        <v>0.22222222222222221</v>
      </c>
      <c r="H457" s="1"/>
      <c r="I457" s="24">
        <v>3.560498414222763E-4</v>
      </c>
      <c r="S457" s="26" t="str">
        <f t="shared" si="174"/>
        <v/>
      </c>
      <c r="T457" s="15">
        <v>27930</v>
      </c>
      <c r="U457" s="20">
        <f t="shared" si="172"/>
        <v>0.95907051723683623</v>
      </c>
      <c r="V457" s="37">
        <f t="shared" si="170"/>
        <v>206.88888888888889</v>
      </c>
      <c r="W457" s="37">
        <f t="shared" si="159"/>
        <v>931</v>
      </c>
      <c r="X457" s="130">
        <f t="shared" si="173"/>
        <v>198.82626874928124</v>
      </c>
      <c r="Y457" s="130">
        <f t="shared" si="178"/>
        <v>13.907037575399883</v>
      </c>
      <c r="Z457" s="132">
        <v>3000</v>
      </c>
      <c r="AA457" s="131">
        <f t="shared" si="156"/>
        <v>13500</v>
      </c>
      <c r="AC457" t="str">
        <f t="shared" si="167"/>
        <v/>
      </c>
      <c r="AE457" s="86">
        <f t="shared" si="179"/>
        <v>13500</v>
      </c>
      <c r="AF457" s="86">
        <f t="shared" si="153"/>
        <v>23523.077499999999</v>
      </c>
      <c r="AG457" s="86">
        <f t="shared" si="176"/>
        <v>931</v>
      </c>
      <c r="AH457" s="86">
        <f t="shared" si="168"/>
        <v>1076.9722222222222</v>
      </c>
    </row>
    <row r="458" spans="1:34">
      <c r="A458">
        <v>1826</v>
      </c>
      <c r="B458" s="9"/>
      <c r="C458" s="21">
        <f t="shared" si="171"/>
        <v>13.471203540129538</v>
      </c>
      <c r="D458" s="21">
        <f t="shared" si="177"/>
        <v>0.33635963895454513</v>
      </c>
      <c r="F458" s="1">
        <f t="shared" si="166"/>
        <v>4.5</v>
      </c>
      <c r="G458">
        <f t="shared" si="175"/>
        <v>0.22222222222222221</v>
      </c>
      <c r="H458" s="1"/>
      <c r="I458" s="24">
        <v>3.6997058710194427E-4</v>
      </c>
      <c r="S458" s="26" t="str">
        <f t="shared" si="174"/>
        <v/>
      </c>
      <c r="T458" s="15">
        <v>34220</v>
      </c>
      <c r="U458" s="20">
        <f t="shared" si="172"/>
        <v>1.1308453276770911</v>
      </c>
      <c r="V458" s="37">
        <f t="shared" si="170"/>
        <v>253.4814814814815</v>
      </c>
      <c r="W458" s="37">
        <f t="shared" si="159"/>
        <v>1140.6666666666667</v>
      </c>
      <c r="X458" s="130">
        <f t="shared" si="173"/>
        <v>382.69021336692333</v>
      </c>
      <c r="Y458" s="130">
        <f t="shared" si="178"/>
        <v>26.767525289843476</v>
      </c>
      <c r="Z458" s="132">
        <v>6000</v>
      </c>
      <c r="AA458" s="131">
        <f t="shared" si="156"/>
        <v>27000</v>
      </c>
      <c r="AC458" t="str">
        <f t="shared" si="167"/>
        <v/>
      </c>
      <c r="AE458" s="86">
        <f t="shared" si="179"/>
        <v>27000</v>
      </c>
      <c r="AF458" s="86">
        <f t="shared" si="153"/>
        <v>23795.02323529412</v>
      </c>
      <c r="AG458" s="86">
        <f t="shared" si="176"/>
        <v>1140.6666666666667</v>
      </c>
      <c r="AH458" s="86">
        <f t="shared" si="168"/>
        <v>1140.3235294117646</v>
      </c>
    </row>
    <row r="459" spans="1:34">
      <c r="A459">
        <v>1827</v>
      </c>
      <c r="B459" s="9"/>
      <c r="C459" s="21">
        <f t="shared" si="171"/>
        <v>14.017069964331606</v>
      </c>
      <c r="D459" s="21">
        <f t="shared" si="177"/>
        <v>0.34998926253012735</v>
      </c>
      <c r="F459" s="1">
        <f t="shared" si="166"/>
        <v>4.5</v>
      </c>
      <c r="G459">
        <f t="shared" si="175"/>
        <v>0.22222222222222221</v>
      </c>
      <c r="H459" s="1"/>
      <c r="I459" s="24">
        <v>3.8496215937235595E-4</v>
      </c>
      <c r="S459" s="26" t="str">
        <f t="shared" si="174"/>
        <v/>
      </c>
      <c r="T459" s="15">
        <v>36900</v>
      </c>
      <c r="U459" s="20">
        <f t="shared" si="172"/>
        <v>1.1719220506669068</v>
      </c>
      <c r="V459" s="37">
        <f t="shared" si="170"/>
        <v>273.33333333333331</v>
      </c>
      <c r="W459" s="37">
        <f t="shared" si="159"/>
        <v>1230</v>
      </c>
      <c r="X459" s="130">
        <f t="shared" si="173"/>
        <v>190.02334400864311</v>
      </c>
      <c r="Y459" s="130">
        <f t="shared" si="178"/>
        <v>13.291311062441748</v>
      </c>
      <c r="Z459" s="132">
        <v>3100</v>
      </c>
      <c r="AA459" s="131">
        <f t="shared" si="156"/>
        <v>13950</v>
      </c>
      <c r="AC459" t="str">
        <f t="shared" si="167"/>
        <v/>
      </c>
      <c r="AE459" s="86">
        <f t="shared" si="179"/>
        <v>13950</v>
      </c>
      <c r="AF459" s="86">
        <f t="shared" si="153"/>
        <v>24059.729117647061</v>
      </c>
      <c r="AG459" s="86">
        <f t="shared" si="176"/>
        <v>1230</v>
      </c>
      <c r="AH459" s="86">
        <f t="shared" si="168"/>
        <v>1166.7979166666667</v>
      </c>
    </row>
    <row r="460" spans="1:34">
      <c r="A460">
        <v>1828</v>
      </c>
      <c r="B460" s="9"/>
      <c r="C460" s="21">
        <f t="shared" si="171"/>
        <v>15.362240795400982</v>
      </c>
      <c r="D460" s="21">
        <f t="shared" si="177"/>
        <v>0.38357654919852624</v>
      </c>
      <c r="F460" s="1">
        <f t="shared" si="166"/>
        <v>4.5</v>
      </c>
      <c r="G460">
        <f t="shared" si="175"/>
        <v>0.22222222222222221</v>
      </c>
      <c r="H460" s="1"/>
      <c r="I460" s="24">
        <v>4.219056767530132E-4</v>
      </c>
      <c r="S460" s="26" t="str">
        <f t="shared" si="174"/>
        <v/>
      </c>
      <c r="T460" s="15">
        <v>39686</v>
      </c>
      <c r="U460" s="20">
        <f t="shared" si="172"/>
        <v>1.1500384501770933</v>
      </c>
      <c r="V460" s="37">
        <f t="shared" si="170"/>
        <v>293.97037037037035</v>
      </c>
      <c r="W460" s="37">
        <f t="shared" si="159"/>
        <v>1322.8666666666666</v>
      </c>
      <c r="X460" s="130">
        <f t="shared" si="173"/>
        <v>279.65200659532991</v>
      </c>
      <c r="Y460" s="130">
        <f t="shared" si="178"/>
        <v>19.560448366414803</v>
      </c>
      <c r="Z460" s="132">
        <v>5000</v>
      </c>
      <c r="AA460" s="131">
        <f t="shared" si="156"/>
        <v>22500</v>
      </c>
      <c r="AC460" t="str">
        <f t="shared" si="167"/>
        <v/>
      </c>
      <c r="AE460" s="86">
        <f t="shared" si="179"/>
        <v>22500</v>
      </c>
      <c r="AF460" s="86">
        <f t="shared" si="153"/>
        <v>23932.212187500001</v>
      </c>
      <c r="AG460" s="86">
        <f t="shared" si="176"/>
        <v>1322.8666666666666</v>
      </c>
      <c r="AH460" s="86">
        <f t="shared" si="168"/>
        <v>1155.7377777777776</v>
      </c>
    </row>
    <row r="461" spans="1:34">
      <c r="A461">
        <v>1829</v>
      </c>
      <c r="B461" s="9"/>
      <c r="C461" s="21">
        <f t="shared" si="171"/>
        <v>15.888611990167258</v>
      </c>
      <c r="D461" s="21">
        <f t="shared" si="177"/>
        <v>0.39671940050355181</v>
      </c>
      <c r="F461" s="1">
        <f t="shared" si="166"/>
        <v>4.5</v>
      </c>
      <c r="G461">
        <f t="shared" si="175"/>
        <v>0.22222222222222221</v>
      </c>
      <c r="H461" s="1"/>
      <c r="I461" s="24">
        <v>4.3636183572805297E-4</v>
      </c>
      <c r="S461" s="26" t="str">
        <f t="shared" si="174"/>
        <v/>
      </c>
      <c r="T461" s="15">
        <v>35150</v>
      </c>
      <c r="U461" s="20">
        <f t="shared" si="172"/>
        <v>0.98484746365395248</v>
      </c>
      <c r="V461" s="37">
        <f t="shared" si="170"/>
        <v>260.37037037037038</v>
      </c>
      <c r="W461" s="37">
        <f t="shared" ref="W461:W492" si="180">IF(V461="","",V461*F461)</f>
        <v>1171.6666666666667</v>
      </c>
      <c r="X461" s="130">
        <f t="shared" si="173"/>
        <v>216.30996927324665</v>
      </c>
      <c r="Y461" s="130">
        <f t="shared" si="178"/>
        <v>15.129946810046496</v>
      </c>
      <c r="Z461" s="132">
        <v>4000</v>
      </c>
      <c r="AA461" s="131">
        <f t="shared" si="156"/>
        <v>18000</v>
      </c>
      <c r="AC461" t="str">
        <f t="shared" si="167"/>
        <v/>
      </c>
      <c r="AE461" s="86">
        <f t="shared" si="179"/>
        <v>18000</v>
      </c>
      <c r="AF461" s="86">
        <f t="shared" si="153"/>
        <v>24207.693000000003</v>
      </c>
      <c r="AG461" s="86">
        <f t="shared" si="176"/>
        <v>1171.6666666666667</v>
      </c>
      <c r="AH461" s="86">
        <f t="shared" si="168"/>
        <v>1183.0857142857144</v>
      </c>
    </row>
    <row r="462" spans="1:34">
      <c r="A462">
        <v>1830</v>
      </c>
      <c r="B462" s="9"/>
      <c r="C462" s="21">
        <f t="shared" si="171"/>
        <v>15.518202630887281</v>
      </c>
      <c r="D462" s="21">
        <f t="shared" si="177"/>
        <v>0.38747072736297811</v>
      </c>
      <c r="F462" s="1">
        <f t="shared" si="166"/>
        <v>4.5</v>
      </c>
      <c r="G462">
        <f t="shared" si="175"/>
        <v>0.22222222222222221</v>
      </c>
      <c r="H462" s="1"/>
      <c r="I462" s="24">
        <v>4.2618898311598785E-4</v>
      </c>
      <c r="S462" s="26" t="str">
        <f t="shared" si="174"/>
        <v/>
      </c>
      <c r="T462" s="15">
        <v>43860</v>
      </c>
      <c r="U462" s="20">
        <f t="shared" si="172"/>
        <v>1.2582206534460294</v>
      </c>
      <c r="V462" s="37">
        <f t="shared" si="170"/>
        <v>324.88888888888891</v>
      </c>
      <c r="W462" s="37">
        <f t="shared" si="180"/>
        <v>1462</v>
      </c>
      <c r="X462" s="130">
        <f t="shared" si="173"/>
        <v>425.91002571869819</v>
      </c>
      <c r="Y462" s="130">
        <f t="shared" si="178"/>
        <v>29.790564238161707</v>
      </c>
      <c r="Z462" s="132">
        <v>7692.31</v>
      </c>
      <c r="AA462" s="131">
        <f t="shared" si="156"/>
        <v>34615.395000000004</v>
      </c>
      <c r="AC462" t="str">
        <f t="shared" si="167"/>
        <v/>
      </c>
      <c r="AE462" s="86">
        <f t="shared" si="179"/>
        <v>34615.395000000004</v>
      </c>
      <c r="AF462" s="86">
        <f t="shared" si="153"/>
        <v>23907.693000000003</v>
      </c>
      <c r="AG462" s="86">
        <f t="shared" si="176"/>
        <v>1462</v>
      </c>
      <c r="AH462" s="86">
        <f t="shared" si="168"/>
        <v>1216.1846153846154</v>
      </c>
    </row>
    <row r="463" spans="1:34">
      <c r="A463">
        <v>1831</v>
      </c>
      <c r="B463" s="9"/>
      <c r="C463" s="21">
        <f t="shared" si="171"/>
        <v>15.401231254272554</v>
      </c>
      <c r="D463" s="21">
        <f t="shared" si="177"/>
        <v>0.38455009373963911</v>
      </c>
      <c r="F463" s="1">
        <f t="shared" si="166"/>
        <v>4.5</v>
      </c>
      <c r="G463">
        <f t="shared" si="175"/>
        <v>0.22222222222222221</v>
      </c>
      <c r="H463" s="1"/>
      <c r="I463" s="24">
        <v>4.2297650334375685E-4</v>
      </c>
      <c r="S463" s="26" t="str">
        <f t="shared" si="174"/>
        <v/>
      </c>
      <c r="T463" s="15">
        <v>44203</v>
      </c>
      <c r="U463" s="20">
        <f t="shared" si="172"/>
        <v>1.2776912017305568</v>
      </c>
      <c r="V463" s="37">
        <f t="shared" si="170"/>
        <v>327.42962962962963</v>
      </c>
      <c r="W463" s="37">
        <f t="shared" si="180"/>
        <v>1473.4333333333334</v>
      </c>
      <c r="X463" s="130">
        <f t="shared" si="173"/>
        <v>334.73283219815698</v>
      </c>
      <c r="Y463" s="130">
        <f t="shared" si="178"/>
        <v>23.413113892761828</v>
      </c>
      <c r="Z463" s="132">
        <v>6000</v>
      </c>
      <c r="AA463" s="131">
        <f t="shared" si="156"/>
        <v>27000</v>
      </c>
      <c r="AC463" t="str">
        <f t="shared" si="167"/>
        <v/>
      </c>
      <c r="AE463" s="86">
        <f t="shared" si="179"/>
        <v>27000</v>
      </c>
      <c r="AF463" s="86">
        <f t="shared" ref="AF463:AF526" si="181">AVERAGE(AE453:AE473)</f>
        <v>23577.693000000003</v>
      </c>
      <c r="AG463" s="86">
        <f t="shared" si="176"/>
        <v>1473.4333333333334</v>
      </c>
      <c r="AH463" s="86">
        <f t="shared" si="168"/>
        <v>1253.1435897435897</v>
      </c>
    </row>
    <row r="464" spans="1:34">
      <c r="A464">
        <v>1832</v>
      </c>
      <c r="B464" s="9"/>
      <c r="C464" s="21">
        <f t="shared" si="171"/>
        <v>15.303755107093611</v>
      </c>
      <c r="D464" s="21">
        <f t="shared" si="177"/>
        <v>0.38211623238685649</v>
      </c>
      <c r="F464" s="1">
        <f t="shared" si="166"/>
        <v>4.5</v>
      </c>
      <c r="G464">
        <f t="shared" si="175"/>
        <v>0.22222222222222221</v>
      </c>
      <c r="H464" s="1"/>
      <c r="I464" s="24">
        <v>4.2029943686689759E-4</v>
      </c>
      <c r="S464" s="26" t="str">
        <f t="shared" si="174"/>
        <v/>
      </c>
      <c r="T464" s="15">
        <v>47520</v>
      </c>
      <c r="U464" s="20">
        <f t="shared" si="172"/>
        <v>1.3823181977280699</v>
      </c>
      <c r="V464" s="37">
        <f t="shared" si="170"/>
        <v>352</v>
      </c>
      <c r="W464" s="37">
        <f t="shared" si="180"/>
        <v>1584</v>
      </c>
      <c r="X464" s="130" t="str">
        <f t="shared" si="173"/>
        <v/>
      </c>
      <c r="Y464" s="130" t="str">
        <f t="shared" si="178"/>
        <v/>
      </c>
      <c r="Z464" s="132"/>
      <c r="AA464" s="131" t="str">
        <f t="shared" si="156"/>
        <v/>
      </c>
      <c r="AE464" s="86" t="str">
        <f t="shared" si="179"/>
        <v/>
      </c>
      <c r="AF464" s="86">
        <f t="shared" si="181"/>
        <v>23577.693000000003</v>
      </c>
      <c r="AG464" s="86">
        <f t="shared" si="176"/>
        <v>1584</v>
      </c>
      <c r="AH464" s="86">
        <f t="shared" si="168"/>
        <v>1280.5512820512822</v>
      </c>
    </row>
    <row r="465" spans="1:34">
      <c r="A465">
        <v>1833</v>
      </c>
      <c r="B465" s="9"/>
      <c r="C465" s="21">
        <f t="shared" si="171"/>
        <v>14.309498405868425</v>
      </c>
      <c r="D465" s="21">
        <f t="shared" si="177"/>
        <v>0.35729084658847482</v>
      </c>
      <c r="F465" s="1">
        <f t="shared" si="166"/>
        <v>4.5</v>
      </c>
      <c r="G465">
        <f t="shared" si="175"/>
        <v>0.22222222222222221</v>
      </c>
      <c r="H465" s="1"/>
      <c r="I465" s="24">
        <v>3.9299335880293361E-4</v>
      </c>
      <c r="S465" s="26" t="str">
        <f t="shared" si="174"/>
        <v/>
      </c>
      <c r="T465" s="15"/>
      <c r="U465" s="20" t="str">
        <f t="shared" si="172"/>
        <v/>
      </c>
      <c r="W465" s="37" t="str">
        <f t="shared" si="180"/>
        <v/>
      </c>
      <c r="X465" s="130" t="str">
        <f t="shared" si="173"/>
        <v/>
      </c>
      <c r="Y465" s="130" t="str">
        <f t="shared" si="178"/>
        <v/>
      </c>
      <c r="Z465" s="132"/>
      <c r="AA465" s="131" t="str">
        <f t="shared" si="156"/>
        <v/>
      </c>
      <c r="AE465" s="86" t="str">
        <f t="shared" si="179"/>
        <v/>
      </c>
      <c r="AF465" s="86">
        <f t="shared" si="181"/>
        <v>23697.693000000003</v>
      </c>
      <c r="AG465" s="86" t="e">
        <f t="shared" si="176"/>
        <v>#N/A</v>
      </c>
      <c r="AH465" s="86">
        <f t="shared" si="168"/>
        <v>1278.4230769230769</v>
      </c>
    </row>
    <row r="466" spans="1:34">
      <c r="A466">
        <v>1834</v>
      </c>
      <c r="B466" s="9"/>
      <c r="C466" s="21">
        <f t="shared" si="171"/>
        <v>14.192527029253696</v>
      </c>
      <c r="D466" s="21">
        <f t="shared" si="177"/>
        <v>0.35437021296513577</v>
      </c>
      <c r="F466" s="1">
        <f t="shared" si="166"/>
        <v>4.5</v>
      </c>
      <c r="G466">
        <f t="shared" si="175"/>
        <v>0.22222222222222221</v>
      </c>
      <c r="H466" s="1"/>
      <c r="I466" s="24">
        <v>3.8978087903070256E-4</v>
      </c>
      <c r="S466" s="26" t="str">
        <f t="shared" si="174"/>
        <v/>
      </c>
      <c r="T466" s="15"/>
      <c r="U466" s="20" t="str">
        <f t="shared" si="172"/>
        <v/>
      </c>
      <c r="W466" s="37" t="str">
        <f t="shared" si="180"/>
        <v/>
      </c>
      <c r="X466" s="130">
        <f t="shared" si="173"/>
        <v>423.78034845600001</v>
      </c>
      <c r="Y466" s="130">
        <f t="shared" si="178"/>
        <v>29.641602524490132</v>
      </c>
      <c r="Z466" s="132">
        <v>7000</v>
      </c>
      <c r="AA466" s="131">
        <f t="shared" si="156"/>
        <v>31500</v>
      </c>
      <c r="AE466" s="86">
        <f t="shared" si="179"/>
        <v>31500</v>
      </c>
      <c r="AF466" s="86">
        <f t="shared" si="181"/>
        <v>24597.693000000003</v>
      </c>
      <c r="AG466" s="86" t="e">
        <f t="shared" si="176"/>
        <v>#N/A</v>
      </c>
      <c r="AH466" s="86">
        <f t="shared" si="168"/>
        <v>1281.8256410256411</v>
      </c>
    </row>
    <row r="467" spans="1:34">
      <c r="A467">
        <v>1835</v>
      </c>
      <c r="B467" s="9"/>
      <c r="C467" s="21">
        <f t="shared" si="171"/>
        <v>14.309498405868423</v>
      </c>
      <c r="D467" s="21">
        <f t="shared" si="177"/>
        <v>0.35729084658847476</v>
      </c>
      <c r="F467" s="1">
        <f t="shared" si="166"/>
        <v>4.5</v>
      </c>
      <c r="G467">
        <f t="shared" si="175"/>
        <v>0.22222222222222221</v>
      </c>
      <c r="H467" s="1"/>
      <c r="I467" s="24">
        <v>3.9299335880293361E-4</v>
      </c>
      <c r="S467" s="26" t="str">
        <f t="shared" si="174"/>
        <v/>
      </c>
      <c r="T467" s="15"/>
      <c r="U467" s="20" t="str">
        <f t="shared" si="172"/>
        <v/>
      </c>
      <c r="W467" s="37" t="str">
        <f t="shared" si="180"/>
        <v/>
      </c>
      <c r="X467" s="130">
        <f t="shared" si="173"/>
        <v>432.32523831587577</v>
      </c>
      <c r="Y467" s="130">
        <f t="shared" si="178"/>
        <v>30.239280613539794</v>
      </c>
      <c r="Z467" s="132">
        <v>7200</v>
      </c>
      <c r="AA467" s="131">
        <f t="shared" si="156"/>
        <v>32400</v>
      </c>
      <c r="AE467" s="86">
        <f t="shared" si="179"/>
        <v>32400</v>
      </c>
      <c r="AF467" s="86">
        <f t="shared" si="181"/>
        <v>24597.693000000003</v>
      </c>
      <c r="AG467" s="86" t="e">
        <f t="shared" si="176"/>
        <v>#N/A</v>
      </c>
      <c r="AH467" s="86">
        <f t="shared" si="168"/>
        <v>1294.8512820512822</v>
      </c>
    </row>
    <row r="468" spans="1:34">
      <c r="A468">
        <v>1836</v>
      </c>
      <c r="B468" s="9"/>
      <c r="C468" s="21">
        <f t="shared" si="171"/>
        <v>14.484955470790513</v>
      </c>
      <c r="D468" s="21">
        <f t="shared" si="177"/>
        <v>0.36167179702348329</v>
      </c>
      <c r="F468" s="1">
        <f t="shared" si="166"/>
        <v>4.5</v>
      </c>
      <c r="G468">
        <f t="shared" si="175"/>
        <v>0.22222222222222221</v>
      </c>
      <c r="H468" s="1"/>
      <c r="I468" s="24">
        <v>3.9781207846128016E-4</v>
      </c>
      <c r="S468" s="26" t="str">
        <f t="shared" si="174"/>
        <v/>
      </c>
      <c r="T468" s="15"/>
      <c r="U468" s="20" t="str">
        <f t="shared" si="172"/>
        <v/>
      </c>
      <c r="W468" s="37" t="str">
        <f t="shared" si="180"/>
        <v/>
      </c>
      <c r="X468" s="130" t="str">
        <f t="shared" si="173"/>
        <v/>
      </c>
      <c r="Y468" s="130" t="str">
        <f t="shared" si="178"/>
        <v/>
      </c>
      <c r="Z468" s="132"/>
      <c r="AA468" s="131" t="str">
        <f t="shared" si="156"/>
        <v/>
      </c>
      <c r="AE468" s="86" t="str">
        <f t="shared" si="179"/>
        <v/>
      </c>
      <c r="AF468" s="86">
        <f t="shared" si="181"/>
        <v>25055.193000000003</v>
      </c>
      <c r="AG468" s="86" t="e">
        <f t="shared" si="176"/>
        <v>#N/A</v>
      </c>
      <c r="AH468" s="86">
        <f t="shared" si="168"/>
        <v>1311.8512820512819</v>
      </c>
    </row>
    <row r="469" spans="1:34">
      <c r="A469">
        <v>1837</v>
      </c>
      <c r="B469" s="9"/>
      <c r="C469" s="21">
        <f t="shared" si="171"/>
        <v>14.738393453455757</v>
      </c>
      <c r="D469" s="21">
        <f t="shared" si="177"/>
        <v>0.36799983654071783</v>
      </c>
      <c r="F469" s="1">
        <f t="shared" si="166"/>
        <v>4.5</v>
      </c>
      <c r="G469">
        <f t="shared" si="175"/>
        <v>0.22222222222222221</v>
      </c>
      <c r="H469" s="1"/>
      <c r="I469" s="24">
        <v>4.0477245130111412E-4</v>
      </c>
      <c r="S469" s="26" t="str">
        <f t="shared" si="174"/>
        <v/>
      </c>
      <c r="T469" s="15"/>
      <c r="U469" s="20" t="str">
        <f t="shared" si="172"/>
        <v/>
      </c>
      <c r="W469" s="37" t="str">
        <f t="shared" si="180"/>
        <v/>
      </c>
      <c r="X469" s="130">
        <f t="shared" si="173"/>
        <v>349.78695428114293</v>
      </c>
      <c r="Y469" s="130">
        <f t="shared" si="178"/>
        <v>24.466084623388685</v>
      </c>
      <c r="Z469" s="132">
        <v>6000</v>
      </c>
      <c r="AA469" s="131">
        <f t="shared" si="156"/>
        <v>27000</v>
      </c>
      <c r="AE469" s="86">
        <f t="shared" si="179"/>
        <v>27000</v>
      </c>
      <c r="AF469" s="86">
        <f t="shared" si="181"/>
        <v>24552.693000000003</v>
      </c>
      <c r="AG469" s="86" t="e">
        <f t="shared" si="176"/>
        <v>#N/A</v>
      </c>
      <c r="AH469" s="86">
        <f t="shared" si="168"/>
        <v>1382.7846153846153</v>
      </c>
    </row>
    <row r="470" spans="1:34">
      <c r="A470">
        <v>1838</v>
      </c>
      <c r="B470" s="9"/>
      <c r="C470" s="21">
        <f t="shared" si="171"/>
        <v>15.440221713144128</v>
      </c>
      <c r="D470" s="21">
        <f t="shared" si="177"/>
        <v>0.38552363828075209</v>
      </c>
      <c r="F470" s="1">
        <f t="shared" si="166"/>
        <v>4.5</v>
      </c>
      <c r="G470">
        <f t="shared" si="175"/>
        <v>0.22222222222222221</v>
      </c>
      <c r="H470" s="1"/>
      <c r="I470" s="24">
        <v>4.2404732993450055E-4</v>
      </c>
      <c r="S470" s="26" t="str">
        <f t="shared" si="174"/>
        <v/>
      </c>
      <c r="T470" s="15"/>
      <c r="U470" s="20" t="str">
        <f t="shared" si="172"/>
        <v/>
      </c>
      <c r="W470" s="37" t="str">
        <f t="shared" si="180"/>
        <v/>
      </c>
      <c r="X470" s="130" t="str">
        <f t="shared" si="173"/>
        <v/>
      </c>
      <c r="Y470" s="130" t="str">
        <f t="shared" si="178"/>
        <v/>
      </c>
      <c r="Z470" s="132"/>
      <c r="AA470" s="131" t="str">
        <f t="shared" si="156"/>
        <v/>
      </c>
      <c r="AE470" s="86" t="str">
        <f t="shared" si="179"/>
        <v/>
      </c>
      <c r="AF470" s="86">
        <f t="shared" si="181"/>
        <v>25310.028214285714</v>
      </c>
      <c r="AG470" s="86" t="e">
        <f t="shared" si="176"/>
        <v>#N/A</v>
      </c>
      <c r="AH470" s="86">
        <f t="shared" si="168"/>
        <v>1455.5589743589744</v>
      </c>
    </row>
    <row r="471" spans="1:34">
      <c r="A471">
        <v>1839</v>
      </c>
      <c r="B471" s="9"/>
      <c r="C471" s="21">
        <f t="shared" si="171"/>
        <v>16.122554743396709</v>
      </c>
      <c r="D471" s="21">
        <f t="shared" si="177"/>
        <v>0.40256066775022975</v>
      </c>
      <c r="F471" s="1">
        <f t="shared" si="166"/>
        <v>4.5</v>
      </c>
      <c r="G471">
        <f t="shared" si="175"/>
        <v>0.22222222222222221</v>
      </c>
      <c r="H471" s="1"/>
      <c r="I471" s="24">
        <v>4.4278679527251508E-4</v>
      </c>
      <c r="S471" s="26" t="str">
        <f t="shared" si="174"/>
        <v/>
      </c>
      <c r="T471" s="15"/>
      <c r="U471" s="20" t="str">
        <f t="shared" si="172"/>
        <v/>
      </c>
      <c r="W471" s="37" t="str">
        <f t="shared" si="180"/>
        <v/>
      </c>
      <c r="X471" s="130" t="str">
        <f t="shared" si="173"/>
        <v/>
      </c>
      <c r="Y471" s="130" t="str">
        <f t="shared" si="178"/>
        <v/>
      </c>
      <c r="Z471" s="132"/>
      <c r="AA471" s="131" t="str">
        <f t="shared" si="156"/>
        <v/>
      </c>
      <c r="AE471" s="86" t="str">
        <f t="shared" si="179"/>
        <v/>
      </c>
      <c r="AF471" s="86">
        <f t="shared" si="181"/>
        <v>25526.184230769231</v>
      </c>
      <c r="AG471" s="86" t="e">
        <f t="shared" si="176"/>
        <v>#N/A</v>
      </c>
      <c r="AH471" s="86">
        <f t="shared" si="168"/>
        <v>1466.6166666666666</v>
      </c>
    </row>
    <row r="472" spans="1:34">
      <c r="A472">
        <v>1840</v>
      </c>
      <c r="B472" s="9"/>
      <c r="C472" s="21">
        <f t="shared" si="171"/>
        <v>15.849621531295677</v>
      </c>
      <c r="D472" s="21">
        <f t="shared" si="177"/>
        <v>0.39574585596243866</v>
      </c>
      <c r="F472" s="1">
        <f t="shared" si="166"/>
        <v>4.5</v>
      </c>
      <c r="G472">
        <f t="shared" si="175"/>
        <v>0.22222222222222221</v>
      </c>
      <c r="H472" s="1"/>
      <c r="I472" s="24">
        <v>4.3529100913730927E-4</v>
      </c>
      <c r="S472" s="26" t="str">
        <f t="shared" si="174"/>
        <v/>
      </c>
      <c r="T472" s="15"/>
      <c r="U472" s="20" t="str">
        <f t="shared" si="172"/>
        <v/>
      </c>
      <c r="W472" s="37" t="str">
        <f t="shared" si="180"/>
        <v/>
      </c>
      <c r="X472" s="130">
        <f t="shared" si="173"/>
        <v>216.84209711893729</v>
      </c>
      <c r="Y472" s="130">
        <f t="shared" si="178"/>
        <v>15.167166851399625</v>
      </c>
      <c r="Z472" s="132">
        <v>4000</v>
      </c>
      <c r="AA472" s="131">
        <f t="shared" si="156"/>
        <v>18000</v>
      </c>
      <c r="AE472" s="86">
        <f t="shared" si="179"/>
        <v>18000</v>
      </c>
      <c r="AF472" s="86">
        <f t="shared" si="181"/>
        <v>26153.366250000003</v>
      </c>
      <c r="AG472" s="86" t="e">
        <f t="shared" si="176"/>
        <v>#N/A</v>
      </c>
      <c r="AH472" s="86">
        <f t="shared" si="168"/>
        <v>1493.4303030303031</v>
      </c>
    </row>
    <row r="473" spans="1:34">
      <c r="A473">
        <v>1841</v>
      </c>
      <c r="B473" s="9"/>
      <c r="C473" s="21">
        <f t="shared" si="171"/>
        <v>14.816374371198911</v>
      </c>
      <c r="D473" s="21">
        <f t="shared" si="177"/>
        <v>0.3699469256229439</v>
      </c>
      <c r="F473" s="1">
        <f t="shared" si="166"/>
        <v>4.5</v>
      </c>
      <c r="G473">
        <f t="shared" si="175"/>
        <v>0.22222222222222221</v>
      </c>
      <c r="H473" s="1"/>
      <c r="I473" s="24">
        <v>4.0691410448260153E-4</v>
      </c>
      <c r="S473" s="26" t="str">
        <f t="shared" si="174"/>
        <v/>
      </c>
      <c r="T473" s="15">
        <v>43200</v>
      </c>
      <c r="U473" s="20">
        <f t="shared" si="172"/>
        <v>1.2979901737039889</v>
      </c>
      <c r="V473" s="37">
        <f t="shared" ref="V473:V480" si="182">T473/135</f>
        <v>320</v>
      </c>
      <c r="W473" s="37">
        <f t="shared" si="180"/>
        <v>1440</v>
      </c>
      <c r="X473" s="130">
        <f t="shared" si="173"/>
        <v>289.95497525936844</v>
      </c>
      <c r="Y473" s="130">
        <f t="shared" si="178"/>
        <v>20.281096464124825</v>
      </c>
      <c r="Z473" s="132">
        <v>5000</v>
      </c>
      <c r="AA473" s="131">
        <f t="shared" si="156"/>
        <v>22500</v>
      </c>
      <c r="AE473" s="86">
        <f t="shared" si="179"/>
        <v>22500</v>
      </c>
      <c r="AF473" s="86">
        <f t="shared" si="181"/>
        <v>25384.090909090908</v>
      </c>
      <c r="AG473" s="86">
        <f t="shared" si="176"/>
        <v>1440</v>
      </c>
      <c r="AH473" s="86">
        <f t="shared" si="168"/>
        <v>1496.5733333333333</v>
      </c>
    </row>
    <row r="474" spans="1:34">
      <c r="A474">
        <v>1842</v>
      </c>
      <c r="B474" s="9"/>
      <c r="C474" s="21">
        <f t="shared" si="171"/>
        <v>15.22577418935046</v>
      </c>
      <c r="D474" s="21">
        <f t="shared" si="177"/>
        <v>0.38016914330463053</v>
      </c>
      <c r="F474" s="1">
        <f t="shared" si="166"/>
        <v>4.5</v>
      </c>
      <c r="G474">
        <f t="shared" si="175"/>
        <v>0.22222222222222221</v>
      </c>
      <c r="H474" s="1"/>
      <c r="I474" s="24">
        <v>4.1815778368541024E-4</v>
      </c>
      <c r="S474" s="26" t="str">
        <f t="shared" si="174"/>
        <v/>
      </c>
      <c r="T474" s="15">
        <v>43200</v>
      </c>
      <c r="U474" s="20">
        <f t="shared" si="172"/>
        <v>1.2630890294686703</v>
      </c>
      <c r="V474" s="37">
        <f t="shared" si="182"/>
        <v>320</v>
      </c>
      <c r="W474" s="37">
        <f t="shared" si="180"/>
        <v>1440</v>
      </c>
      <c r="X474" s="130">
        <f t="shared" si="173"/>
        <v>338.59018877918567</v>
      </c>
      <c r="Y474" s="130">
        <f t="shared" si="178"/>
        <v>23.682919302537567</v>
      </c>
      <c r="Z474" s="132">
        <v>6000</v>
      </c>
      <c r="AA474" s="131">
        <f t="shared" si="156"/>
        <v>27000</v>
      </c>
      <c r="AE474" s="86">
        <f t="shared" si="179"/>
        <v>27000</v>
      </c>
      <c r="AF474" s="86">
        <f t="shared" si="181"/>
        <v>25222.5</v>
      </c>
      <c r="AG474" s="86">
        <f t="shared" si="176"/>
        <v>1440</v>
      </c>
      <c r="AH474" s="86">
        <f t="shared" si="168"/>
        <v>1499.1444444444444</v>
      </c>
    </row>
    <row r="475" spans="1:34">
      <c r="A475">
        <v>1843</v>
      </c>
      <c r="B475" s="9"/>
      <c r="C475" s="21">
        <f t="shared" si="171"/>
        <v>14.679907765148394</v>
      </c>
      <c r="D475" s="21">
        <f t="shared" si="177"/>
        <v>0.36653951972904836</v>
      </c>
      <c r="F475" s="1">
        <f t="shared" si="166"/>
        <v>4.5</v>
      </c>
      <c r="G475">
        <f t="shared" si="175"/>
        <v>0.22222222222222221</v>
      </c>
      <c r="H475" s="1"/>
      <c r="I475" s="24">
        <v>4.0316621141499862E-4</v>
      </c>
      <c r="S475" s="26" t="str">
        <f t="shared" si="174"/>
        <v/>
      </c>
      <c r="T475" s="23">
        <v>36473</v>
      </c>
      <c r="U475" s="20">
        <f t="shared" si="172"/>
        <v>1.1060576416612637</v>
      </c>
      <c r="V475" s="37">
        <f t="shared" si="182"/>
        <v>270.17037037037039</v>
      </c>
      <c r="W475" s="37">
        <f t="shared" si="180"/>
        <v>1215.7666666666669</v>
      </c>
      <c r="X475" s="130">
        <f t="shared" si="173"/>
        <v>351.18052780417531</v>
      </c>
      <c r="Y475" s="130">
        <f t="shared" si="178"/>
        <v>24.56355906411931</v>
      </c>
      <c r="Z475" s="132">
        <v>6000</v>
      </c>
      <c r="AA475" s="131">
        <f t="shared" si="156"/>
        <v>27000</v>
      </c>
      <c r="AE475" s="86">
        <f t="shared" si="179"/>
        <v>27000</v>
      </c>
      <c r="AF475" s="86">
        <f t="shared" si="181"/>
        <v>25222.5</v>
      </c>
      <c r="AG475" s="86">
        <f t="shared" si="176"/>
        <v>1215.7666666666669</v>
      </c>
      <c r="AH475" s="86">
        <f t="shared" si="168"/>
        <v>1488.5374999999999</v>
      </c>
    </row>
    <row r="476" spans="1:34">
      <c r="A476">
        <v>1844</v>
      </c>
      <c r="B476" s="9"/>
      <c r="C476" s="21">
        <f t="shared" si="171"/>
        <v>15.206278959914673</v>
      </c>
      <c r="D476" s="21">
        <f t="shared" si="177"/>
        <v>0.37968237103407404</v>
      </c>
      <c r="F476" s="1">
        <f t="shared" si="166"/>
        <v>4.5</v>
      </c>
      <c r="G476">
        <f t="shared" si="175"/>
        <v>0.22222222222222221</v>
      </c>
      <c r="H476" s="1"/>
      <c r="I476" s="24">
        <v>4.1762237039003844E-4</v>
      </c>
      <c r="S476" s="26" t="str">
        <f t="shared" si="174"/>
        <v/>
      </c>
      <c r="T476" s="23">
        <v>35348</v>
      </c>
      <c r="U476" s="20">
        <f t="shared" si="172"/>
        <v>1.0348359170722736</v>
      </c>
      <c r="V476" s="37">
        <f t="shared" si="182"/>
        <v>261.83703703703702</v>
      </c>
      <c r="W476" s="37">
        <f t="shared" si="180"/>
        <v>1178.2666666666667</v>
      </c>
      <c r="X476" s="130">
        <f t="shared" si="173"/>
        <v>339.02427876479999</v>
      </c>
      <c r="Y476" s="130">
        <f t="shared" si="178"/>
        <v>23.7132820195921</v>
      </c>
      <c r="Z476" s="132">
        <v>6000</v>
      </c>
      <c r="AA476" s="131">
        <f t="shared" si="156"/>
        <v>27000</v>
      </c>
      <c r="AE476" s="86">
        <f t="shared" si="179"/>
        <v>27000</v>
      </c>
      <c r="AF476" s="86">
        <f t="shared" si="181"/>
        <v>25222.5</v>
      </c>
      <c r="AG476" s="86">
        <f t="shared" si="176"/>
        <v>1178.2666666666667</v>
      </c>
      <c r="AH476" s="86">
        <f t="shared" si="168"/>
        <v>1488.5374999999999</v>
      </c>
    </row>
    <row r="477" spans="1:34">
      <c r="A477">
        <v>1845</v>
      </c>
      <c r="B477" s="9"/>
      <c r="C477" s="21">
        <f t="shared" si="171"/>
        <v>15.011326665556792</v>
      </c>
      <c r="D477" s="21">
        <f t="shared" si="177"/>
        <v>0.37481464832850897</v>
      </c>
      <c r="F477" s="1">
        <f t="shared" si="166"/>
        <v>4.5</v>
      </c>
      <c r="G477">
        <f t="shared" si="175"/>
        <v>0.22222222222222221</v>
      </c>
      <c r="H477" s="1"/>
      <c r="I477" s="24">
        <v>4.1226823743631999E-4</v>
      </c>
      <c r="S477" s="26" t="str">
        <f t="shared" si="174"/>
        <v/>
      </c>
      <c r="T477" s="15">
        <v>37302</v>
      </c>
      <c r="U477" s="20">
        <f t="shared" si="172"/>
        <v>1.1062228952989632</v>
      </c>
      <c r="V477" s="37">
        <f t="shared" si="182"/>
        <v>276.31111111111113</v>
      </c>
      <c r="W477" s="37">
        <f t="shared" si="180"/>
        <v>1243.4000000000001</v>
      </c>
      <c r="X477" s="130" t="str">
        <f t="shared" si="173"/>
        <v/>
      </c>
      <c r="Y477" s="130" t="str">
        <f t="shared" si="178"/>
        <v/>
      </c>
      <c r="Z477" s="132"/>
      <c r="AA477" s="131" t="str">
        <f t="shared" si="156"/>
        <v/>
      </c>
      <c r="AE477" s="86" t="str">
        <f t="shared" si="179"/>
        <v/>
      </c>
      <c r="AF477" s="86">
        <f t="shared" si="181"/>
        <v>24525</v>
      </c>
      <c r="AG477" s="86">
        <f t="shared" si="176"/>
        <v>1243.4000000000001</v>
      </c>
      <c r="AH477" s="86">
        <f t="shared" si="168"/>
        <v>1488.5374999999999</v>
      </c>
    </row>
    <row r="478" spans="1:34">
      <c r="A478">
        <v>1846</v>
      </c>
      <c r="B478" s="9"/>
      <c r="C478" s="21">
        <f t="shared" si="171"/>
        <v>16.044573825653558</v>
      </c>
      <c r="D478" s="21">
        <f t="shared" si="177"/>
        <v>0.40061357866800373</v>
      </c>
      <c r="F478" s="1">
        <f t="shared" si="166"/>
        <v>4.5</v>
      </c>
      <c r="G478">
        <f t="shared" si="175"/>
        <v>0.22222222222222221</v>
      </c>
      <c r="H478" s="1"/>
      <c r="I478" s="24">
        <v>4.4064514209102773E-4</v>
      </c>
      <c r="S478" s="26" t="str">
        <f t="shared" si="174"/>
        <v/>
      </c>
      <c r="T478" s="15">
        <v>34560</v>
      </c>
      <c r="U478" s="20">
        <f t="shared" si="172"/>
        <v>0.95890404084085679</v>
      </c>
      <c r="V478" s="37">
        <f t="shared" si="182"/>
        <v>256</v>
      </c>
      <c r="W478" s="37">
        <f t="shared" si="180"/>
        <v>1152</v>
      </c>
      <c r="X478" s="130">
        <f t="shared" si="173"/>
        <v>242.32203157155965</v>
      </c>
      <c r="Y478" s="130">
        <f t="shared" si="178"/>
        <v>16.949378065644055</v>
      </c>
      <c r="Z478" s="132">
        <v>4525</v>
      </c>
      <c r="AA478" s="131">
        <f t="shared" si="156"/>
        <v>20362.5</v>
      </c>
      <c r="AE478" s="86">
        <f t="shared" si="179"/>
        <v>20362.5</v>
      </c>
      <c r="AF478" s="86">
        <f t="shared" si="181"/>
        <v>23540.625</v>
      </c>
      <c r="AG478" s="86">
        <f t="shared" si="176"/>
        <v>1152</v>
      </c>
      <c r="AH478" s="86">
        <f t="shared" si="168"/>
        <v>1488.5374999999999</v>
      </c>
    </row>
    <row r="479" spans="1:34">
      <c r="A479">
        <v>1847</v>
      </c>
      <c r="B479" s="9"/>
      <c r="C479" s="21">
        <f t="shared" si="171"/>
        <v>17.058325756314535</v>
      </c>
      <c r="D479" s="21">
        <f t="shared" si="177"/>
        <v>0.42592573673694195</v>
      </c>
      <c r="F479" s="1">
        <f t="shared" si="166"/>
        <v>4.5</v>
      </c>
      <c r="G479">
        <f t="shared" si="175"/>
        <v>0.22222222222222221</v>
      </c>
      <c r="H479" s="1"/>
      <c r="I479" s="24">
        <v>4.6848663345036361E-4</v>
      </c>
      <c r="S479" s="26" t="str">
        <f t="shared" si="174"/>
        <v/>
      </c>
      <c r="T479" s="23">
        <v>61884</v>
      </c>
      <c r="U479" s="20">
        <f t="shared" si="172"/>
        <v>1.6149964595560375</v>
      </c>
      <c r="V479" s="37">
        <f t="shared" si="182"/>
        <v>458.4</v>
      </c>
      <c r="W479" s="37">
        <f t="shared" si="180"/>
        <v>2062.7999999999997</v>
      </c>
      <c r="X479" s="130">
        <f t="shared" si="173"/>
        <v>217.8473151262958</v>
      </c>
      <c r="Y479" s="130">
        <f t="shared" si="178"/>
        <v>15.23747750344647</v>
      </c>
      <c r="Z479" s="132">
        <v>4325</v>
      </c>
      <c r="AA479" s="131">
        <f t="shared" si="156"/>
        <v>19462.5</v>
      </c>
      <c r="AE479" s="86">
        <f t="shared" si="179"/>
        <v>19462.5</v>
      </c>
      <c r="AF479" s="86">
        <f t="shared" si="181"/>
        <v>23540.625</v>
      </c>
      <c r="AG479" s="86">
        <f t="shared" si="176"/>
        <v>2062.7999999999997</v>
      </c>
      <c r="AH479" s="86">
        <f t="shared" si="168"/>
        <v>1488.5374999999999</v>
      </c>
    </row>
    <row r="480" spans="1:34">
      <c r="A480">
        <v>1848</v>
      </c>
      <c r="B480" s="9"/>
      <c r="C480" s="21">
        <f t="shared" si="171"/>
        <v>14.679907765148393</v>
      </c>
      <c r="D480" s="21">
        <f t="shared" si="177"/>
        <v>0.3665395197290483</v>
      </c>
      <c r="F480" s="1">
        <f t="shared" si="166"/>
        <v>4.5</v>
      </c>
      <c r="G480">
        <f t="shared" si="175"/>
        <v>0.22222222222222221</v>
      </c>
      <c r="H480" s="1"/>
      <c r="I480" s="24">
        <v>4.0316621141499862E-4</v>
      </c>
      <c r="S480" s="26" t="str">
        <f t="shared" si="174"/>
        <v/>
      </c>
      <c r="T480" s="23">
        <v>65282</v>
      </c>
      <c r="U480" s="20">
        <f t="shared" si="172"/>
        <v>1.9797015590417739</v>
      </c>
      <c r="V480" s="37">
        <f t="shared" si="182"/>
        <v>483.57037037037037</v>
      </c>
      <c r="W480" s="37">
        <f t="shared" si="180"/>
        <v>2176.0666666666666</v>
      </c>
      <c r="X480" s="130" t="str">
        <f t="shared" si="173"/>
        <v/>
      </c>
      <c r="Y480" s="130" t="str">
        <f t="shared" si="178"/>
        <v/>
      </c>
      <c r="Z480" s="132"/>
      <c r="AA480" s="131" t="str">
        <f t="shared" si="156"/>
        <v/>
      </c>
      <c r="AE480" s="86" t="str">
        <f t="shared" si="179"/>
        <v/>
      </c>
      <c r="AF480" s="86">
        <f t="shared" si="181"/>
        <v>23046.428571428572</v>
      </c>
      <c r="AG480" s="86">
        <f t="shared" si="176"/>
        <v>2176.0666666666666</v>
      </c>
      <c r="AH480" s="86">
        <f t="shared" si="168"/>
        <v>1488.5374999999999</v>
      </c>
    </row>
    <row r="481" spans="1:34">
      <c r="A481">
        <v>1849</v>
      </c>
      <c r="B481" s="9"/>
      <c r="C481" s="21">
        <f t="shared" si="171"/>
        <v>14.367984094175785</v>
      </c>
      <c r="D481" s="21">
        <f t="shared" si="177"/>
        <v>0.35875116340014424</v>
      </c>
      <c r="F481" s="1">
        <f t="shared" si="166"/>
        <v>4.5</v>
      </c>
      <c r="G481">
        <f t="shared" si="175"/>
        <v>0.22222222222222221</v>
      </c>
      <c r="H481" s="1"/>
      <c r="I481" s="24">
        <v>3.9459959868904916E-4</v>
      </c>
      <c r="S481" s="26" t="str">
        <f t="shared" si="174"/>
        <v/>
      </c>
      <c r="T481" s="15"/>
      <c r="U481" s="20" t="str">
        <f t="shared" si="172"/>
        <v/>
      </c>
      <c r="W481" s="37" t="str">
        <f t="shared" si="180"/>
        <v/>
      </c>
      <c r="X481" s="130" t="str">
        <f t="shared" si="173"/>
        <v/>
      </c>
      <c r="Y481" s="130" t="str">
        <f t="shared" si="178"/>
        <v/>
      </c>
      <c r="Z481" s="132"/>
      <c r="AA481" s="131" t="str">
        <f t="shared" si="156"/>
        <v/>
      </c>
      <c r="AE481" s="86" t="str">
        <f t="shared" si="179"/>
        <v/>
      </c>
      <c r="AF481" s="86">
        <f t="shared" si="181"/>
        <v>23484.375</v>
      </c>
      <c r="AG481" s="86" t="e">
        <f t="shared" si="176"/>
        <v>#N/A</v>
      </c>
      <c r="AH481" s="86">
        <f t="shared" si="168"/>
        <v>1499.2777777777778</v>
      </c>
    </row>
    <row r="482" spans="1:34">
      <c r="A482">
        <v>1850</v>
      </c>
      <c r="B482" s="9"/>
      <c r="C482" s="21">
        <f t="shared" si="171"/>
        <v>14.212022258689482</v>
      </c>
      <c r="D482" s="21">
        <f t="shared" si="177"/>
        <v>0.35485698523569226</v>
      </c>
      <c r="F482" s="1">
        <f t="shared" si="166"/>
        <v>4.5</v>
      </c>
      <c r="G482">
        <f t="shared" si="175"/>
        <v>0.22222222222222221</v>
      </c>
      <c r="H482" s="1"/>
      <c r="I482" s="24">
        <v>3.9031629232607441E-4</v>
      </c>
      <c r="S482" s="26" t="str">
        <f t="shared" si="174"/>
        <v/>
      </c>
      <c r="T482" s="15"/>
      <c r="U482" s="20" t="str">
        <f t="shared" si="172"/>
        <v/>
      </c>
      <c r="W482" s="37" t="str">
        <f t="shared" si="180"/>
        <v/>
      </c>
      <c r="X482" s="130" t="str">
        <f t="shared" si="173"/>
        <v/>
      </c>
      <c r="Y482" s="130" t="str">
        <f t="shared" si="178"/>
        <v/>
      </c>
      <c r="Z482" s="132"/>
      <c r="AA482" s="131" t="str">
        <f t="shared" si="156"/>
        <v/>
      </c>
      <c r="AE482" s="86" t="str">
        <f t="shared" si="179"/>
        <v/>
      </c>
      <c r="AF482" s="86">
        <f t="shared" si="181"/>
        <v>23875</v>
      </c>
      <c r="AG482" s="86" t="e">
        <f t="shared" si="176"/>
        <v>#N/A</v>
      </c>
      <c r="AH482" s="86">
        <f t="shared" si="168"/>
        <v>1507.8700000000001</v>
      </c>
    </row>
    <row r="483" spans="1:34">
      <c r="A483">
        <v>1851</v>
      </c>
      <c r="B483" s="9"/>
      <c r="C483" s="21">
        <f t="shared" si="171"/>
        <v>14.192527029253693</v>
      </c>
      <c r="D483" s="21">
        <f t="shared" si="177"/>
        <v>0.35437021296513571</v>
      </c>
      <c r="F483" s="1">
        <f t="shared" si="166"/>
        <v>4.5</v>
      </c>
      <c r="G483">
        <f t="shared" si="175"/>
        <v>0.22222222222222221</v>
      </c>
      <c r="H483" s="1"/>
      <c r="I483" s="24">
        <v>3.8978087903070256E-4</v>
      </c>
      <c r="S483" s="26" t="str">
        <f t="shared" si="174"/>
        <v/>
      </c>
      <c r="T483" s="15"/>
      <c r="U483" s="20" t="str">
        <f t="shared" si="172"/>
        <v/>
      </c>
      <c r="W483" s="37" t="str">
        <f t="shared" si="180"/>
        <v/>
      </c>
      <c r="X483" s="130" t="str">
        <f t="shared" si="173"/>
        <v/>
      </c>
      <c r="Y483" s="130" t="str">
        <f t="shared" si="178"/>
        <v/>
      </c>
      <c r="Z483" s="132"/>
      <c r="AA483" s="131" t="str">
        <f t="shared" si="156"/>
        <v/>
      </c>
      <c r="AE483" s="86" t="str">
        <f t="shared" si="179"/>
        <v/>
      </c>
      <c r="AF483" s="86">
        <f t="shared" si="181"/>
        <v>24875</v>
      </c>
      <c r="AG483" s="86" t="e">
        <f t="shared" si="176"/>
        <v>#N/A</v>
      </c>
      <c r="AH483" s="86">
        <f t="shared" si="168"/>
        <v>1501.8</v>
      </c>
    </row>
    <row r="484" spans="1:34">
      <c r="A484">
        <v>1852</v>
      </c>
      <c r="B484" s="9"/>
      <c r="C484" s="21">
        <f t="shared" si="171"/>
        <v>14.81637437119891</v>
      </c>
      <c r="D484" s="21">
        <f t="shared" si="177"/>
        <v>0.36994692562294385</v>
      </c>
      <c r="F484" s="1">
        <f t="shared" si="166"/>
        <v>4.5</v>
      </c>
      <c r="G484">
        <f t="shared" si="175"/>
        <v>0.22222222222222221</v>
      </c>
      <c r="H484" s="1"/>
      <c r="I484" s="24">
        <v>4.0691410448260153E-4</v>
      </c>
      <c r="S484" s="26" t="str">
        <f t="shared" si="174"/>
        <v/>
      </c>
      <c r="T484" s="15"/>
      <c r="U484" s="20" t="str">
        <f t="shared" si="172"/>
        <v/>
      </c>
      <c r="W484" s="37" t="str">
        <f t="shared" si="180"/>
        <v/>
      </c>
      <c r="X484" s="130" t="str">
        <f t="shared" si="173"/>
        <v/>
      </c>
      <c r="Y484" s="130" t="str">
        <f t="shared" si="178"/>
        <v/>
      </c>
      <c r="Z484" s="132"/>
      <c r="AA484" s="131" t="str">
        <f t="shared" si="156"/>
        <v/>
      </c>
      <c r="AE484" s="86" t="str">
        <f t="shared" si="179"/>
        <v/>
      </c>
      <c r="AF484" s="86">
        <f t="shared" si="181"/>
        <v>25375</v>
      </c>
      <c r="AG484" s="86" t="e">
        <f t="shared" si="176"/>
        <v>#N/A</v>
      </c>
      <c r="AH484" s="86">
        <f t="shared" si="168"/>
        <v>1528.1030303030304</v>
      </c>
    </row>
    <row r="485" spans="1:34">
      <c r="A485">
        <v>1853</v>
      </c>
      <c r="B485" s="9"/>
      <c r="C485" s="21">
        <f t="shared" si="171"/>
        <v>16.531954561548257</v>
      </c>
      <c r="D485" s="21">
        <f t="shared" si="177"/>
        <v>0.41278288543191627</v>
      </c>
      <c r="F485" s="1">
        <f t="shared" si="166"/>
        <v>4.5</v>
      </c>
      <c r="G485">
        <f t="shared" si="175"/>
        <v>0.22222222222222221</v>
      </c>
      <c r="H485" s="1"/>
      <c r="I485" s="24">
        <v>4.5403047447532379E-4</v>
      </c>
      <c r="S485" s="26" t="str">
        <f t="shared" si="174"/>
        <v/>
      </c>
      <c r="T485" s="15"/>
      <c r="U485" s="20" t="str">
        <f t="shared" si="172"/>
        <v/>
      </c>
      <c r="W485" s="37" t="str">
        <f t="shared" si="180"/>
        <v/>
      </c>
      <c r="X485" s="130" t="str">
        <f t="shared" si="173"/>
        <v/>
      </c>
      <c r="Y485" s="130" t="str">
        <f t="shared" si="178"/>
        <v/>
      </c>
      <c r="Z485" s="132"/>
      <c r="AA485" s="131" t="str">
        <f t="shared" si="156"/>
        <v/>
      </c>
      <c r="AE485" s="86" t="str">
        <f t="shared" si="179"/>
        <v/>
      </c>
      <c r="AF485" s="86">
        <f t="shared" si="181"/>
        <v>25475</v>
      </c>
      <c r="AG485" s="86" t="e">
        <f t="shared" si="176"/>
        <v>#N/A</v>
      </c>
      <c r="AH485" s="86">
        <f t="shared" si="168"/>
        <v>1554.4060606060607</v>
      </c>
    </row>
    <row r="486" spans="1:34">
      <c r="A486">
        <v>1854</v>
      </c>
      <c r="B486" s="9"/>
      <c r="C486" s="21">
        <f t="shared" si="171"/>
        <v>18.500972734562851</v>
      </c>
      <c r="D486" s="21">
        <f t="shared" si="177"/>
        <v>0.46194688475812329</v>
      </c>
      <c r="F486" s="1">
        <f t="shared" si="166"/>
        <v>4.5</v>
      </c>
      <c r="G486">
        <f t="shared" si="175"/>
        <v>0.22222222222222221</v>
      </c>
      <c r="H486" s="1"/>
      <c r="I486" s="24">
        <v>5.0810721730788007E-4</v>
      </c>
      <c r="S486" s="26" t="str">
        <f t="shared" si="174"/>
        <v/>
      </c>
      <c r="T486" s="15"/>
      <c r="U486" s="20" t="str">
        <f t="shared" si="172"/>
        <v/>
      </c>
      <c r="W486" s="37" t="str">
        <f t="shared" si="180"/>
        <v/>
      </c>
      <c r="X486" s="130" t="str">
        <f t="shared" si="173"/>
        <v/>
      </c>
      <c r="Y486" s="130" t="str">
        <f t="shared" si="178"/>
        <v/>
      </c>
      <c r="Z486" s="132"/>
      <c r="AA486" s="131" t="str">
        <f t="shared" si="156"/>
        <v/>
      </c>
      <c r="AE486" s="86" t="str">
        <f t="shared" si="179"/>
        <v/>
      </c>
      <c r="AF486" s="86">
        <f t="shared" si="181"/>
        <v>25900</v>
      </c>
      <c r="AG486" s="86" t="e">
        <f t="shared" si="176"/>
        <v>#N/A</v>
      </c>
      <c r="AH486" s="86">
        <f t="shared" si="168"/>
        <v>1601.0939393939398</v>
      </c>
    </row>
    <row r="487" spans="1:34">
      <c r="A487">
        <v>1855</v>
      </c>
      <c r="B487" s="9"/>
      <c r="C487" s="21">
        <f t="shared" si="171"/>
        <v>19.748667418453284</v>
      </c>
      <c r="D487" s="21">
        <f t="shared" si="177"/>
        <v>0.49310031007373956</v>
      </c>
      <c r="F487" s="1">
        <f t="shared" si="166"/>
        <v>4.5</v>
      </c>
      <c r="G487">
        <f t="shared" si="175"/>
        <v>0.22222222222222221</v>
      </c>
      <c r="H487" s="1"/>
      <c r="I487" s="24">
        <v>5.4237366821167812E-4</v>
      </c>
      <c r="S487" s="26" t="str">
        <f t="shared" si="174"/>
        <v/>
      </c>
      <c r="T487" s="15"/>
      <c r="U487" s="20" t="str">
        <f t="shared" si="172"/>
        <v/>
      </c>
      <c r="W487" s="37" t="str">
        <f t="shared" si="180"/>
        <v/>
      </c>
      <c r="X487" s="130" t="str">
        <f t="shared" si="173"/>
        <v/>
      </c>
      <c r="Y487" s="130" t="str">
        <f t="shared" si="178"/>
        <v/>
      </c>
      <c r="Z487" s="132"/>
      <c r="AA487" s="131" t="str">
        <f t="shared" ref="AA487:AA550" si="183">IF(Z487="","",Z487*F487)</f>
        <v/>
      </c>
      <c r="AE487" s="86" t="str">
        <f t="shared" si="179"/>
        <v/>
      </c>
      <c r="AF487" s="86">
        <f t="shared" si="181"/>
        <v>26400</v>
      </c>
      <c r="AG487" s="86" t="e">
        <f t="shared" si="176"/>
        <v>#N/A</v>
      </c>
      <c r="AH487" s="86">
        <f t="shared" si="168"/>
        <v>1651.1909090909094</v>
      </c>
    </row>
    <row r="488" spans="1:34">
      <c r="A488">
        <v>1856</v>
      </c>
      <c r="B488" s="9"/>
      <c r="C488" s="21">
        <f t="shared" si="171"/>
        <v>20.080086318861674</v>
      </c>
      <c r="D488" s="21">
        <f t="shared" si="177"/>
        <v>0.5013754386732</v>
      </c>
      <c r="F488" s="1">
        <f t="shared" si="166"/>
        <v>4.5</v>
      </c>
      <c r="G488">
        <f t="shared" si="175"/>
        <v>0.22222222222222221</v>
      </c>
      <c r="H488" s="1"/>
      <c r="I488" s="24">
        <v>5.5147569423299938E-4</v>
      </c>
      <c r="S488" s="26" t="str">
        <f t="shared" si="174"/>
        <v/>
      </c>
      <c r="T488" s="15"/>
      <c r="U488" s="20" t="str">
        <f t="shared" si="172"/>
        <v/>
      </c>
      <c r="W488" s="37" t="str">
        <f t="shared" si="180"/>
        <v/>
      </c>
      <c r="X488" s="130" t="str">
        <f t="shared" si="173"/>
        <v/>
      </c>
      <c r="Y488" s="130" t="str">
        <f t="shared" si="178"/>
        <v/>
      </c>
      <c r="Z488" s="132"/>
      <c r="AA488" s="131" t="str">
        <f t="shared" si="183"/>
        <v/>
      </c>
      <c r="AE488" s="86" t="str">
        <f t="shared" si="179"/>
        <v/>
      </c>
      <c r="AF488" s="86">
        <f t="shared" si="181"/>
        <v>26460</v>
      </c>
      <c r="AG488" s="86" t="e">
        <f t="shared" si="176"/>
        <v>#N/A</v>
      </c>
      <c r="AH488" s="86">
        <f t="shared" si="168"/>
        <v>1695.3666666666666</v>
      </c>
    </row>
    <row r="489" spans="1:34">
      <c r="A489">
        <v>1857</v>
      </c>
      <c r="B489" s="9"/>
      <c r="C489" s="21">
        <f t="shared" si="171"/>
        <v>18.773905946663877</v>
      </c>
      <c r="D489" s="21">
        <f t="shared" si="177"/>
        <v>0.46876169654591426</v>
      </c>
      <c r="F489" s="1">
        <f t="shared" si="166"/>
        <v>4.5</v>
      </c>
      <c r="G489">
        <f t="shared" si="175"/>
        <v>0.22222222222222221</v>
      </c>
      <c r="H489" s="1"/>
      <c r="I489" s="24">
        <v>5.1560300344308588E-4</v>
      </c>
      <c r="S489" s="26" t="str">
        <f t="shared" si="174"/>
        <v/>
      </c>
      <c r="T489" s="15"/>
      <c r="U489" s="20" t="str">
        <f t="shared" si="172"/>
        <v/>
      </c>
      <c r="W489" s="37" t="str">
        <f t="shared" si="180"/>
        <v/>
      </c>
      <c r="X489" s="130" t="str">
        <f t="shared" si="173"/>
        <v/>
      </c>
      <c r="Y489" s="130" t="str">
        <f t="shared" si="178"/>
        <v/>
      </c>
      <c r="Z489" s="132"/>
      <c r="AA489" s="131" t="str">
        <f t="shared" si="183"/>
        <v/>
      </c>
      <c r="AE489" s="86" t="str">
        <f t="shared" si="179"/>
        <v/>
      </c>
      <c r="AF489" s="86">
        <f t="shared" si="181"/>
        <v>27843.75</v>
      </c>
      <c r="AG489" s="86" t="e">
        <f t="shared" si="176"/>
        <v>#N/A</v>
      </c>
      <c r="AH489" s="86">
        <f t="shared" si="168"/>
        <v>1734.7484848484853</v>
      </c>
    </row>
    <row r="490" spans="1:34">
      <c r="A490">
        <v>1858</v>
      </c>
      <c r="B490" s="9"/>
      <c r="C490" s="21">
        <f t="shared" si="171"/>
        <v>17.038830526878741</v>
      </c>
      <c r="D490" s="21">
        <f t="shared" si="177"/>
        <v>0.42543896446638529</v>
      </c>
      <c r="F490" s="1">
        <f t="shared" si="166"/>
        <v>4.5</v>
      </c>
      <c r="G490">
        <f t="shared" si="175"/>
        <v>0.22222222222222221</v>
      </c>
      <c r="H490" s="1"/>
      <c r="I490" s="24">
        <v>4.6795122015499176E-4</v>
      </c>
      <c r="S490" s="26" t="str">
        <f t="shared" si="174"/>
        <v/>
      </c>
      <c r="T490" s="15"/>
      <c r="U490" s="20" t="str">
        <f t="shared" si="172"/>
        <v/>
      </c>
      <c r="W490" s="37" t="str">
        <f t="shared" si="180"/>
        <v/>
      </c>
      <c r="X490" s="130" t="str">
        <f t="shared" si="173"/>
        <v/>
      </c>
      <c r="Y490" s="130" t="str">
        <f t="shared" si="178"/>
        <v/>
      </c>
      <c r="Z490" s="132"/>
      <c r="AA490" s="131" t="str">
        <f t="shared" si="183"/>
        <v/>
      </c>
      <c r="AE490" s="86" t="str">
        <f t="shared" si="179"/>
        <v/>
      </c>
      <c r="AF490" s="86">
        <f t="shared" si="181"/>
        <v>29317.5</v>
      </c>
      <c r="AG490" s="86" t="e">
        <f t="shared" si="176"/>
        <v>#N/A</v>
      </c>
      <c r="AH490" s="86">
        <f t="shared" si="168"/>
        <v>1704.4333333333334</v>
      </c>
    </row>
    <row r="491" spans="1:34">
      <c r="A491">
        <v>1859</v>
      </c>
      <c r="B491" s="9"/>
      <c r="C491" s="21">
        <f t="shared" si="171"/>
        <v>16.142049972832488</v>
      </c>
      <c r="D491" s="21">
        <f t="shared" si="177"/>
        <v>0.40304744002078596</v>
      </c>
      <c r="F491" s="1">
        <f t="shared" si="166"/>
        <v>4.5</v>
      </c>
      <c r="G491">
        <f t="shared" si="175"/>
        <v>0.22222222222222221</v>
      </c>
      <c r="H491" s="1"/>
      <c r="I491" s="24">
        <v>4.4332220856788687E-4</v>
      </c>
      <c r="S491" s="26" t="str">
        <f t="shared" si="174"/>
        <v/>
      </c>
      <c r="T491" s="15">
        <v>47556</v>
      </c>
      <c r="U491" s="20">
        <f t="shared" si="172"/>
        <v>1.3115239681882618</v>
      </c>
      <c r="V491" s="37">
        <f t="shared" ref="V491:V505" si="184">T491/135</f>
        <v>352.26666666666665</v>
      </c>
      <c r="W491" s="37">
        <f t="shared" si="180"/>
        <v>1585.1999999999998</v>
      </c>
      <c r="X491" s="130">
        <f t="shared" si="173"/>
        <v>314.04785243067835</v>
      </c>
      <c r="Y491" s="130">
        <f t="shared" si="178"/>
        <v>21.96628902056419</v>
      </c>
      <c r="Z491" s="132">
        <v>5900</v>
      </c>
      <c r="AA491" s="131">
        <f t="shared" si="183"/>
        <v>26550</v>
      </c>
      <c r="AE491" s="86">
        <f t="shared" si="179"/>
        <v>26550</v>
      </c>
      <c r="AF491" s="86">
        <f t="shared" si="181"/>
        <v>29515.909090909092</v>
      </c>
      <c r="AG491" s="86">
        <f t="shared" si="176"/>
        <v>1585.1999999999998</v>
      </c>
      <c r="AH491" s="86">
        <f t="shared" si="168"/>
        <v>1663.8212121212121</v>
      </c>
    </row>
    <row r="492" spans="1:34">
      <c r="A492">
        <v>1860</v>
      </c>
      <c r="B492" s="9"/>
      <c r="C492" s="21">
        <f t="shared" si="171"/>
        <v>17.974601539796566</v>
      </c>
      <c r="D492" s="21">
        <f t="shared" si="177"/>
        <v>0.4488040334530975</v>
      </c>
      <c r="F492" s="1">
        <f t="shared" si="166"/>
        <v>4.5</v>
      </c>
      <c r="G492">
        <f t="shared" si="175"/>
        <v>0.22222222222222221</v>
      </c>
      <c r="H492" s="1"/>
      <c r="I492" s="24">
        <v>4.936510583328403E-4</v>
      </c>
      <c r="S492" s="26" t="str">
        <f t="shared" si="174"/>
        <v/>
      </c>
      <c r="T492" s="15">
        <v>47556</v>
      </c>
      <c r="U492" s="20">
        <f t="shared" si="172"/>
        <v>1.1778111124293715</v>
      </c>
      <c r="V492" s="37">
        <f t="shared" si="184"/>
        <v>352.26666666666665</v>
      </c>
      <c r="W492" s="37">
        <f t="shared" si="180"/>
        <v>1585.1999999999998</v>
      </c>
      <c r="X492" s="130">
        <f t="shared" si="173"/>
        <v>286.81012737152275</v>
      </c>
      <c r="Y492" s="130">
        <f t="shared" si="178"/>
        <v>20.06112795583714</v>
      </c>
      <c r="Z492" s="132">
        <v>6000</v>
      </c>
      <c r="AA492" s="131">
        <f t="shared" si="183"/>
        <v>27000</v>
      </c>
      <c r="AE492" s="86">
        <f t="shared" si="179"/>
        <v>27000</v>
      </c>
      <c r="AF492" s="86">
        <f t="shared" si="181"/>
        <v>29793.75</v>
      </c>
      <c r="AG492" s="86">
        <f t="shared" si="176"/>
        <v>1585.1999999999998</v>
      </c>
      <c r="AH492" s="86">
        <f t="shared" si="168"/>
        <v>1663.3666666666668</v>
      </c>
    </row>
    <row r="493" spans="1:34">
      <c r="A493">
        <v>1861</v>
      </c>
      <c r="B493" s="9"/>
      <c r="C493" s="21">
        <f t="shared" si="171"/>
        <v>18.890877323278605</v>
      </c>
      <c r="D493" s="21">
        <f t="shared" si="177"/>
        <v>0.47168233016925321</v>
      </c>
      <c r="F493" s="1">
        <f t="shared" si="166"/>
        <v>4.5</v>
      </c>
      <c r="G493">
        <f t="shared" si="175"/>
        <v>0.22222222222222221</v>
      </c>
      <c r="H493" s="1"/>
      <c r="I493" s="24">
        <v>5.1881548321531699E-4</v>
      </c>
      <c r="S493" s="26" t="str">
        <f t="shared" si="174"/>
        <v/>
      </c>
      <c r="T493" s="15">
        <v>43233</v>
      </c>
      <c r="U493" s="20">
        <f t="shared" si="172"/>
        <v>1.0188091717455436</v>
      </c>
      <c r="V493" s="37">
        <f t="shared" si="184"/>
        <v>320.24444444444447</v>
      </c>
      <c r="W493" s="37">
        <f t="shared" ref="W493:W524" si="185">IF(V493="","",V493*F493)</f>
        <v>1441.1000000000001</v>
      </c>
      <c r="X493" s="130">
        <f t="shared" si="173"/>
        <v>272.89880024411144</v>
      </c>
      <c r="Y493" s="130">
        <f t="shared" si="178"/>
        <v>19.088090789764543</v>
      </c>
      <c r="Z493" s="132">
        <v>6000</v>
      </c>
      <c r="AA493" s="131">
        <f t="shared" si="183"/>
        <v>27000</v>
      </c>
      <c r="AE493" s="86">
        <f t="shared" si="179"/>
        <v>27000</v>
      </c>
      <c r="AF493" s="86">
        <f t="shared" si="181"/>
        <v>29780.318076923078</v>
      </c>
      <c r="AG493" s="86">
        <f t="shared" si="176"/>
        <v>1441.1000000000001</v>
      </c>
      <c r="AH493" s="86">
        <f t="shared" si="168"/>
        <v>1543.4743589743591</v>
      </c>
    </row>
    <row r="494" spans="1:34">
      <c r="A494">
        <v>1862</v>
      </c>
      <c r="B494" s="9"/>
      <c r="C494" s="21">
        <f t="shared" si="171"/>
        <v>18.325515669640755</v>
      </c>
      <c r="D494" s="21">
        <f t="shared" si="177"/>
        <v>0.4575659343231146</v>
      </c>
      <c r="F494" s="1">
        <f t="shared" si="166"/>
        <v>4.5</v>
      </c>
      <c r="G494">
        <f t="shared" si="175"/>
        <v>0.22222222222222221</v>
      </c>
      <c r="H494" s="1"/>
      <c r="I494" s="24">
        <v>5.0328849764953352E-4</v>
      </c>
      <c r="S494" s="26" t="str">
        <f t="shared" si="174"/>
        <v/>
      </c>
      <c r="T494" s="15">
        <v>51880</v>
      </c>
      <c r="U494" s="20">
        <f t="shared" si="172"/>
        <v>1.2602983392666429</v>
      </c>
      <c r="V494" s="37">
        <f t="shared" si="184"/>
        <v>384.2962962962963</v>
      </c>
      <c r="W494" s="37">
        <f t="shared" si="185"/>
        <v>1729.3333333333335</v>
      </c>
      <c r="X494" s="130">
        <f t="shared" si="173"/>
        <v>281.31801854951487</v>
      </c>
      <c r="Y494" s="130">
        <f t="shared" si="178"/>
        <v>19.676978697108339</v>
      </c>
      <c r="Z494" s="132">
        <v>6000</v>
      </c>
      <c r="AA494" s="131">
        <f t="shared" si="183"/>
        <v>27000</v>
      </c>
      <c r="AE494" s="86">
        <f t="shared" si="179"/>
        <v>27000</v>
      </c>
      <c r="AF494" s="86">
        <f t="shared" si="181"/>
        <v>29653.151785714286</v>
      </c>
      <c r="AG494" s="86">
        <f t="shared" si="176"/>
        <v>1729.3333333333335</v>
      </c>
      <c r="AH494" s="86">
        <f t="shared" si="168"/>
        <v>1443.0119047619048</v>
      </c>
    </row>
    <row r="495" spans="1:34">
      <c r="A495">
        <v>1863</v>
      </c>
      <c r="B495" s="9"/>
      <c r="C495" s="21">
        <f t="shared" si="171"/>
        <v>18.091572916411295</v>
      </c>
      <c r="D495" s="21">
        <f t="shared" si="177"/>
        <v>0.45172466707643649</v>
      </c>
      <c r="F495" s="1">
        <f t="shared" si="166"/>
        <v>4.5</v>
      </c>
      <c r="G495">
        <f t="shared" si="175"/>
        <v>0.22222222222222221</v>
      </c>
      <c r="H495" s="1"/>
      <c r="I495" s="24">
        <v>4.968635381050713E-4</v>
      </c>
      <c r="S495" s="26" t="str">
        <f t="shared" si="174"/>
        <v/>
      </c>
      <c r="T495" s="15">
        <v>51880</v>
      </c>
      <c r="U495" s="20">
        <f t="shared" si="172"/>
        <v>1.2765953005502635</v>
      </c>
      <c r="V495" s="37">
        <f t="shared" si="184"/>
        <v>384.2962962962963</v>
      </c>
      <c r="W495" s="37">
        <f t="shared" si="185"/>
        <v>1729.3333333333335</v>
      </c>
      <c r="X495" s="130">
        <f t="shared" si="173"/>
        <v>294.45427659960006</v>
      </c>
      <c r="Y495" s="130">
        <f t="shared" si="178"/>
        <v>20.595803133395734</v>
      </c>
      <c r="Z495" s="132">
        <v>6200</v>
      </c>
      <c r="AA495" s="131">
        <f t="shared" si="183"/>
        <v>27900</v>
      </c>
      <c r="AE495" s="86">
        <f t="shared" si="179"/>
        <v>27900</v>
      </c>
      <c r="AF495" s="86">
        <f t="shared" si="181"/>
        <v>28576.275000000001</v>
      </c>
      <c r="AG495" s="86">
        <f t="shared" si="176"/>
        <v>1729.3333333333335</v>
      </c>
      <c r="AH495" s="86">
        <f t="shared" si="168"/>
        <v>1362.4977777777779</v>
      </c>
    </row>
    <row r="496" spans="1:34">
      <c r="A496">
        <v>1864</v>
      </c>
      <c r="B496" s="9"/>
      <c r="C496" s="21">
        <f t="shared" si="171"/>
        <v>17.545706492209234</v>
      </c>
      <c r="D496" s="21">
        <f t="shared" si="177"/>
        <v>0.43809504350085449</v>
      </c>
      <c r="F496" s="1">
        <f t="shared" si="166"/>
        <v>4.5</v>
      </c>
      <c r="G496">
        <f t="shared" si="175"/>
        <v>0.22222222222222221</v>
      </c>
      <c r="H496" s="1"/>
      <c r="I496" s="24">
        <v>4.8187196583465974E-4</v>
      </c>
      <c r="S496" s="26" t="str">
        <f t="shared" si="174"/>
        <v/>
      </c>
      <c r="T496" s="15">
        <v>51880</v>
      </c>
      <c r="U496" s="20">
        <f t="shared" si="172"/>
        <v>1.3163115987896048</v>
      </c>
      <c r="V496" s="37">
        <f t="shared" si="184"/>
        <v>384.2962962962963</v>
      </c>
      <c r="W496" s="37">
        <f t="shared" si="185"/>
        <v>1729.3333333333335</v>
      </c>
      <c r="X496" s="130">
        <f t="shared" si="173"/>
        <v>335.44568915561604</v>
      </c>
      <c r="Y496" s="130">
        <f t="shared" si="178"/>
        <v>23.462975153829742</v>
      </c>
      <c r="Z496" s="132">
        <v>6850</v>
      </c>
      <c r="AA496" s="131">
        <f t="shared" si="183"/>
        <v>30825</v>
      </c>
      <c r="AE496" s="86">
        <f t="shared" si="179"/>
        <v>30825</v>
      </c>
      <c r="AF496" s="86">
        <f t="shared" si="181"/>
        <v>27727.756874999999</v>
      </c>
      <c r="AG496" s="86">
        <f t="shared" si="176"/>
        <v>1729.3333333333335</v>
      </c>
      <c r="AH496" s="86">
        <f t="shared" si="168"/>
        <v>1362.4977777777779</v>
      </c>
    </row>
    <row r="497" spans="1:34">
      <c r="A497">
        <v>1865</v>
      </c>
      <c r="B497" s="9"/>
      <c r="C497" s="21">
        <f t="shared" si="171"/>
        <v>17.409239886158716</v>
      </c>
      <c r="D497" s="21">
        <f t="shared" si="177"/>
        <v>0.43468763760695889</v>
      </c>
      <c r="F497" s="1">
        <f t="shared" si="166"/>
        <v>4.5</v>
      </c>
      <c r="G497">
        <f t="shared" si="175"/>
        <v>0.22222222222222221</v>
      </c>
      <c r="H497" s="1"/>
      <c r="I497" s="24">
        <v>4.7812407276705678E-4</v>
      </c>
      <c r="S497" s="26" t="str">
        <f t="shared" si="174"/>
        <v/>
      </c>
      <c r="T497" s="15">
        <v>51880</v>
      </c>
      <c r="U497" s="20">
        <f t="shared" si="172"/>
        <v>1.3266298308069928</v>
      </c>
      <c r="V497" s="37">
        <f t="shared" si="184"/>
        <v>384.2962962962963</v>
      </c>
      <c r="W497" s="37">
        <f t="shared" si="185"/>
        <v>1729.3333333333335</v>
      </c>
      <c r="X497" s="130">
        <f t="shared" si="173"/>
        <v>345.47826839414114</v>
      </c>
      <c r="Y497" s="130">
        <f t="shared" si="178"/>
        <v>24.164710680659372</v>
      </c>
      <c r="Z497" s="132">
        <v>7000</v>
      </c>
      <c r="AA497" s="131">
        <f t="shared" si="183"/>
        <v>31500</v>
      </c>
      <c r="AE497" s="86">
        <f t="shared" si="179"/>
        <v>31500</v>
      </c>
      <c r="AF497" s="86">
        <f t="shared" si="181"/>
        <v>27727.756874999999</v>
      </c>
      <c r="AG497" s="86">
        <f t="shared" si="176"/>
        <v>1729.3333333333335</v>
      </c>
      <c r="AH497" s="86">
        <f t="shared" si="168"/>
        <v>1277.3416666666667</v>
      </c>
    </row>
    <row r="498" spans="1:34">
      <c r="A498">
        <v>1866</v>
      </c>
      <c r="B498" s="9"/>
      <c r="C498" s="21">
        <f t="shared" si="171"/>
        <v>18.267029981333391</v>
      </c>
      <c r="D498" s="21">
        <f t="shared" si="177"/>
        <v>0.45610561751144513</v>
      </c>
      <c r="F498" s="1">
        <f t="shared" si="166"/>
        <v>4.5</v>
      </c>
      <c r="G498">
        <f t="shared" si="175"/>
        <v>0.22222222222222221</v>
      </c>
      <c r="H498" s="1"/>
      <c r="I498" s="24">
        <v>5.0168225776341796E-4</v>
      </c>
      <c r="S498" s="26" t="str">
        <f t="shared" si="174"/>
        <v/>
      </c>
      <c r="T498" s="15">
        <v>51880</v>
      </c>
      <c r="U498" s="20">
        <f t="shared" si="172"/>
        <v>1.2643334460092255</v>
      </c>
      <c r="V498" s="37">
        <f t="shared" si="184"/>
        <v>384.2962962962963</v>
      </c>
      <c r="W498" s="37">
        <f t="shared" si="185"/>
        <v>1729.3333333333335</v>
      </c>
      <c r="X498" s="130">
        <f t="shared" si="173"/>
        <v>282.21871658115685</v>
      </c>
      <c r="Y498" s="130">
        <f t="shared" si="178"/>
        <v>19.739978628902712</v>
      </c>
      <c r="Z498" s="132">
        <v>6000</v>
      </c>
      <c r="AA498" s="131">
        <f t="shared" si="183"/>
        <v>27000</v>
      </c>
      <c r="AE498" s="86">
        <f t="shared" si="179"/>
        <v>27000</v>
      </c>
      <c r="AF498" s="86">
        <f t="shared" si="181"/>
        <v>26563.256470588236</v>
      </c>
      <c r="AG498" s="86">
        <f t="shared" si="176"/>
        <v>1729.3333333333335</v>
      </c>
      <c r="AH498" s="86">
        <f t="shared" si="168"/>
        <v>1202.2039215686275</v>
      </c>
    </row>
    <row r="499" spans="1:34">
      <c r="A499">
        <v>1867</v>
      </c>
      <c r="B499" s="9"/>
      <c r="C499" s="21">
        <f t="shared" si="171"/>
        <v>19.358762829737522</v>
      </c>
      <c r="D499" s="21">
        <f t="shared" si="177"/>
        <v>0.48336486466260947</v>
      </c>
      <c r="F499" s="1">
        <f t="shared" si="166"/>
        <v>4.5</v>
      </c>
      <c r="G499">
        <f t="shared" si="175"/>
        <v>0.22222222222222221</v>
      </c>
      <c r="H499" s="1"/>
      <c r="I499" s="24">
        <v>5.316654023042412E-4</v>
      </c>
      <c r="S499" s="26" t="str">
        <f t="shared" si="174"/>
        <v/>
      </c>
      <c r="T499" s="15">
        <v>47556</v>
      </c>
      <c r="U499" s="20">
        <f t="shared" si="172"/>
        <v>1.0935970248337166</v>
      </c>
      <c r="V499" s="37">
        <f t="shared" si="184"/>
        <v>352.26666666666665</v>
      </c>
      <c r="W499" s="37">
        <f t="shared" si="185"/>
        <v>1585.1999999999998</v>
      </c>
      <c r="X499" s="130">
        <f t="shared" si="173"/>
        <v>337.31720787474569</v>
      </c>
      <c r="Y499" s="130">
        <f t="shared" si="178"/>
        <v>23.593879793914407</v>
      </c>
      <c r="Z499" s="132">
        <v>7600</v>
      </c>
      <c r="AA499" s="131">
        <f t="shared" si="183"/>
        <v>34200</v>
      </c>
      <c r="AE499" s="86">
        <f t="shared" si="179"/>
        <v>34200</v>
      </c>
      <c r="AF499" s="86">
        <f t="shared" si="181"/>
        <v>25464.7075</v>
      </c>
      <c r="AG499" s="86">
        <f t="shared" si="176"/>
        <v>1585.1999999999998</v>
      </c>
      <c r="AH499" s="86">
        <f t="shared" si="168"/>
        <v>1135.4148148148149</v>
      </c>
    </row>
    <row r="500" spans="1:34">
      <c r="A500">
        <v>1868</v>
      </c>
      <c r="B500" s="9"/>
      <c r="C500" s="21">
        <f t="shared" si="171"/>
        <v>19.748667418453284</v>
      </c>
      <c r="D500" s="21">
        <f t="shared" si="177"/>
        <v>0.49310031007373956</v>
      </c>
      <c r="F500" s="1">
        <f t="shared" si="166"/>
        <v>4.5</v>
      </c>
      <c r="G500">
        <f t="shared" si="175"/>
        <v>0.22222222222222221</v>
      </c>
      <c r="H500" s="1"/>
      <c r="I500" s="24">
        <v>5.4237366821167812E-4</v>
      </c>
      <c r="S500" s="26" t="str">
        <f t="shared" si="174"/>
        <v/>
      </c>
      <c r="T500" s="15">
        <v>51880</v>
      </c>
      <c r="U500" s="20">
        <f t="shared" si="172"/>
        <v>1.1694772348574969</v>
      </c>
      <c r="V500" s="37">
        <f t="shared" si="184"/>
        <v>384.2962962962963</v>
      </c>
      <c r="W500" s="37">
        <f t="shared" si="185"/>
        <v>1729.3333333333335</v>
      </c>
      <c r="X500" s="130">
        <f t="shared" si="173"/>
        <v>330.65744069064402</v>
      </c>
      <c r="Y500" s="130">
        <f t="shared" si="178"/>
        <v>23.128057882879563</v>
      </c>
      <c r="Z500" s="132">
        <v>7600</v>
      </c>
      <c r="AA500" s="131">
        <f t="shared" si="183"/>
        <v>34200</v>
      </c>
      <c r="AE500" s="86">
        <f t="shared" si="179"/>
        <v>34200</v>
      </c>
      <c r="AF500" s="86">
        <f t="shared" si="181"/>
        <v>24485.643947368419</v>
      </c>
      <c r="AG500" s="86">
        <f t="shared" si="176"/>
        <v>1729.3333333333335</v>
      </c>
      <c r="AH500" s="86">
        <f t="shared" si="168"/>
        <v>1135.4148148148149</v>
      </c>
    </row>
    <row r="501" spans="1:34">
      <c r="A501">
        <v>1869</v>
      </c>
      <c r="B501" s="9"/>
      <c r="C501" s="21">
        <f t="shared" si="171"/>
        <v>18.500972734562851</v>
      </c>
      <c r="D501" s="21">
        <f t="shared" si="177"/>
        <v>0.46194688475812329</v>
      </c>
      <c r="F501" s="1">
        <f t="shared" ref="F501:F508" si="186">5*9/10</f>
        <v>4.5</v>
      </c>
      <c r="G501">
        <f t="shared" si="175"/>
        <v>0.22222222222222221</v>
      </c>
      <c r="H501" s="1"/>
      <c r="I501" s="24">
        <v>5.0810721730788007E-4</v>
      </c>
      <c r="S501" s="26" t="str">
        <f t="shared" si="174"/>
        <v/>
      </c>
      <c r="T501" s="15">
        <v>51880</v>
      </c>
      <c r="U501" s="20">
        <f t="shared" si="172"/>
        <v>1.2483460894738088</v>
      </c>
      <c r="V501" s="37">
        <f t="shared" si="184"/>
        <v>384.2962962962963</v>
      </c>
      <c r="W501" s="37">
        <f t="shared" si="185"/>
        <v>1729.3333333333335</v>
      </c>
      <c r="X501" s="130">
        <f t="shared" si="173"/>
        <v>325.09177415802742</v>
      </c>
      <c r="Y501" s="130">
        <f t="shared" si="178"/>
        <v>22.738763580430785</v>
      </c>
      <c r="Z501" s="132">
        <v>7000</v>
      </c>
      <c r="AA501" s="131">
        <f t="shared" si="183"/>
        <v>31500</v>
      </c>
      <c r="AE501" s="86">
        <f t="shared" si="179"/>
        <v>31500</v>
      </c>
      <c r="AF501" s="86">
        <f t="shared" si="181"/>
        <v>24485.643947368419</v>
      </c>
      <c r="AG501" s="86">
        <f t="shared" si="176"/>
        <v>1729.3333333333335</v>
      </c>
      <c r="AH501" s="86">
        <f t="shared" si="168"/>
        <v>1135.4148148148149</v>
      </c>
    </row>
    <row r="502" spans="1:34">
      <c r="A502">
        <v>1870</v>
      </c>
      <c r="B502" s="9"/>
      <c r="C502" s="21">
        <f t="shared" si="171"/>
        <v>18.92986778215019</v>
      </c>
      <c r="D502" s="21">
        <f t="shared" si="177"/>
        <v>0.47265587471036646</v>
      </c>
      <c r="F502" s="1">
        <f t="shared" si="186"/>
        <v>4.5</v>
      </c>
      <c r="G502">
        <f t="shared" si="175"/>
        <v>0.22222222222222221</v>
      </c>
      <c r="H502" s="1"/>
      <c r="I502" s="24">
        <v>5.1988630980606069E-4</v>
      </c>
      <c r="S502" s="26" t="str">
        <f t="shared" si="174"/>
        <v/>
      </c>
      <c r="T502" s="15">
        <v>49751</v>
      </c>
      <c r="U502" s="20">
        <f t="shared" si="172"/>
        <v>1.1699945393322995</v>
      </c>
      <c r="V502" s="37">
        <f t="shared" si="184"/>
        <v>368.52592592592595</v>
      </c>
      <c r="W502" s="37">
        <f t="shared" si="185"/>
        <v>1658.3666666666668</v>
      </c>
      <c r="X502" s="130">
        <f t="shared" si="173"/>
        <v>331.34298717589621</v>
      </c>
      <c r="Y502" s="130">
        <f t="shared" si="178"/>
        <v>23.176008894534405</v>
      </c>
      <c r="Z502" s="132">
        <v>7300</v>
      </c>
      <c r="AA502" s="131">
        <f t="shared" si="183"/>
        <v>32850</v>
      </c>
      <c r="AE502" s="86">
        <f t="shared" si="179"/>
        <v>32850</v>
      </c>
      <c r="AF502" s="86">
        <f t="shared" si="181"/>
        <v>24370.9575</v>
      </c>
      <c r="AG502" s="86">
        <f t="shared" si="176"/>
        <v>1658.3666666666668</v>
      </c>
      <c r="AH502" s="86">
        <f t="shared" si="168"/>
        <v>1108.9568627450983</v>
      </c>
    </row>
    <row r="503" spans="1:34">
      <c r="A503">
        <v>1871</v>
      </c>
      <c r="B503" s="9"/>
      <c r="C503" s="21">
        <f t="shared" si="171"/>
        <v>22.029609262440484</v>
      </c>
      <c r="D503" s="21">
        <f t="shared" si="177"/>
        <v>0.5500526657288507</v>
      </c>
      <c r="F503" s="1">
        <f t="shared" si="186"/>
        <v>4.5</v>
      </c>
      <c r="G503">
        <f t="shared" si="175"/>
        <v>0.22222222222222221</v>
      </c>
      <c r="H503" s="1"/>
      <c r="I503" s="24">
        <v>6.0501702377018386E-4</v>
      </c>
      <c r="S503" s="26" t="str">
        <f t="shared" si="174"/>
        <v/>
      </c>
      <c r="T503" s="15">
        <v>3143</v>
      </c>
      <c r="U503" s="20">
        <f t="shared" si="172"/>
        <v>6.3513666996952725E-2</v>
      </c>
      <c r="V503" s="37">
        <f t="shared" si="184"/>
        <v>23.281481481481482</v>
      </c>
      <c r="W503" s="37">
        <f t="shared" si="185"/>
        <v>104.76666666666667</v>
      </c>
      <c r="X503" s="130">
        <f t="shared" si="173"/>
        <v>256.71755448015568</v>
      </c>
      <c r="Y503" s="130">
        <f t="shared" si="178"/>
        <v>17.956282632463765</v>
      </c>
      <c r="Z503" s="132">
        <v>6582.03</v>
      </c>
      <c r="AA503" s="131">
        <f t="shared" si="183"/>
        <v>29619.134999999998</v>
      </c>
      <c r="AE503" s="86">
        <f t="shared" si="179"/>
        <v>29619.134999999998</v>
      </c>
      <c r="AF503" s="86">
        <f t="shared" si="181"/>
        <v>23245.9575</v>
      </c>
      <c r="AG503" s="86">
        <f t="shared" si="176"/>
        <v>104.76666666666667</v>
      </c>
      <c r="AH503" s="86">
        <f t="shared" si="168"/>
        <v>1079.1916666666666</v>
      </c>
    </row>
    <row r="504" spans="1:34">
      <c r="A504">
        <v>1872</v>
      </c>
      <c r="B504" s="9"/>
      <c r="C504" s="21">
        <f t="shared" si="171"/>
        <v>20.411505219270079</v>
      </c>
      <c r="D504" s="21">
        <f t="shared" si="177"/>
        <v>0.50965056727266089</v>
      </c>
      <c r="F504" s="1">
        <f t="shared" si="186"/>
        <v>4.5</v>
      </c>
      <c r="G504">
        <f t="shared" si="175"/>
        <v>0.22222222222222221</v>
      </c>
      <c r="H504" s="1"/>
      <c r="I504" s="24">
        <v>5.6057772025432085E-4</v>
      </c>
      <c r="S504" s="26" t="str">
        <f t="shared" si="174"/>
        <v/>
      </c>
      <c r="T504" s="15">
        <v>4110</v>
      </c>
      <c r="U504" s="20">
        <f t="shared" si="172"/>
        <v>8.9638873558088791E-2</v>
      </c>
      <c r="V504" s="37">
        <f t="shared" si="184"/>
        <v>30.444444444444443</v>
      </c>
      <c r="W504" s="37">
        <f t="shared" si="185"/>
        <v>137</v>
      </c>
      <c r="X504" s="130">
        <f t="shared" si="173"/>
        <v>261.92251596568178</v>
      </c>
      <c r="Y504" s="130">
        <f t="shared" si="178"/>
        <v>18.320347176917892</v>
      </c>
      <c r="Z504" s="132">
        <v>6222.22</v>
      </c>
      <c r="AA504" s="131">
        <f t="shared" si="183"/>
        <v>27999.99</v>
      </c>
      <c r="AE504" s="86">
        <f t="shared" si="179"/>
        <v>27999.99</v>
      </c>
      <c r="AF504" s="86">
        <f t="shared" si="181"/>
        <v>23025.131470588236</v>
      </c>
      <c r="AG504" s="86">
        <f t="shared" si="176"/>
        <v>137</v>
      </c>
      <c r="AH504" s="86">
        <f t="shared" si="168"/>
        <v>1055.0644444444447</v>
      </c>
    </row>
    <row r="505" spans="1:34">
      <c r="A505">
        <v>1873</v>
      </c>
      <c r="B505" s="9"/>
      <c r="C505" s="21">
        <f t="shared" si="171"/>
        <v>21.054847790651085</v>
      </c>
      <c r="D505" s="21">
        <f t="shared" si="177"/>
        <v>0.52571405220102552</v>
      </c>
      <c r="F505" s="1">
        <f t="shared" si="186"/>
        <v>4.5</v>
      </c>
      <c r="G505">
        <f t="shared" si="175"/>
        <v>0.22222222222222221</v>
      </c>
      <c r="H505" s="1"/>
      <c r="I505" s="24">
        <v>5.7824635900159162E-4</v>
      </c>
      <c r="S505" s="26" t="str">
        <f t="shared" si="174"/>
        <v/>
      </c>
      <c r="T505" s="15">
        <v>7059</v>
      </c>
      <c r="U505" s="20">
        <f t="shared" si="172"/>
        <v>0.14925217771549446</v>
      </c>
      <c r="V505" s="37">
        <f t="shared" si="184"/>
        <v>52.288888888888891</v>
      </c>
      <c r="W505" s="37">
        <f t="shared" si="185"/>
        <v>235.3</v>
      </c>
      <c r="X505" s="130">
        <f t="shared" si="173"/>
        <v>122.42543399840001</v>
      </c>
      <c r="Y505" s="130">
        <f t="shared" si="178"/>
        <v>8.5631296181860375</v>
      </c>
      <c r="Z505" s="132">
        <v>3000</v>
      </c>
      <c r="AA505" s="131">
        <f t="shared" si="183"/>
        <v>13500</v>
      </c>
      <c r="AE505" s="86">
        <f t="shared" si="179"/>
        <v>13500</v>
      </c>
      <c r="AF505" s="86">
        <f t="shared" si="181"/>
        <v>22776.702187499999</v>
      </c>
      <c r="AG505" s="86">
        <f t="shared" si="176"/>
        <v>235.3</v>
      </c>
      <c r="AH505" s="86">
        <f t="shared" si="168"/>
        <v>1006.9023809523809</v>
      </c>
    </row>
    <row r="506" spans="1:34">
      <c r="A506">
        <v>1874</v>
      </c>
      <c r="B506" s="9"/>
      <c r="C506" s="21">
        <f t="shared" si="171"/>
        <v>21.405761920495273</v>
      </c>
      <c r="D506" s="21">
        <f t="shared" si="177"/>
        <v>0.53447595307104268</v>
      </c>
      <c r="F506" s="1">
        <f t="shared" si="186"/>
        <v>4.5</v>
      </c>
      <c r="G506">
        <f t="shared" si="175"/>
        <v>0.22222222222222221</v>
      </c>
      <c r="H506" s="1"/>
      <c r="I506" s="24">
        <v>5.8788379831828494E-4</v>
      </c>
      <c r="S506" s="26" t="str">
        <f t="shared" si="174"/>
        <v/>
      </c>
      <c r="T506" s="15"/>
      <c r="U506" s="20" t="str">
        <f t="shared" si="172"/>
        <v/>
      </c>
      <c r="W506" s="37" t="str">
        <f t="shared" si="185"/>
        <v/>
      </c>
      <c r="X506" s="130">
        <f t="shared" si="173"/>
        <v>133.798154724553</v>
      </c>
      <c r="Y506" s="130">
        <f t="shared" si="178"/>
        <v>9.3586022459632989</v>
      </c>
      <c r="Z506" s="132">
        <v>3333.33</v>
      </c>
      <c r="AA506" s="131">
        <f t="shared" si="183"/>
        <v>14999.985000000001</v>
      </c>
      <c r="AE506" s="86">
        <f t="shared" si="179"/>
        <v>14999.985000000001</v>
      </c>
      <c r="AF506" s="86">
        <f t="shared" si="181"/>
        <v>22435.148999999998</v>
      </c>
      <c r="AG506" s="86" t="e">
        <f t="shared" si="176"/>
        <v>#N/A</v>
      </c>
      <c r="AH506" s="86">
        <f t="shared" si="168"/>
        <v>951.33076923076919</v>
      </c>
    </row>
    <row r="507" spans="1:34">
      <c r="A507">
        <v>1875</v>
      </c>
      <c r="B507" s="9"/>
      <c r="C507" s="21">
        <f t="shared" si="171"/>
        <v>18.968858241021763</v>
      </c>
      <c r="D507" s="21">
        <f t="shared" si="177"/>
        <v>0.47362941925147939</v>
      </c>
      <c r="F507" s="1">
        <f t="shared" si="186"/>
        <v>4.5</v>
      </c>
      <c r="G507">
        <f t="shared" si="175"/>
        <v>0.22222222222222221</v>
      </c>
      <c r="H507" s="1"/>
      <c r="I507" s="24">
        <v>5.2095713639680429E-4</v>
      </c>
      <c r="S507" s="26" t="str">
        <f t="shared" si="174"/>
        <v/>
      </c>
      <c r="T507" s="15"/>
      <c r="U507" s="20">
        <f t="shared" si="172"/>
        <v>0</v>
      </c>
      <c r="V507" s="37">
        <v>0</v>
      </c>
      <c r="W507" s="37">
        <f t="shared" si="185"/>
        <v>0</v>
      </c>
      <c r="X507" s="130" t="str">
        <f t="shared" si="173"/>
        <v/>
      </c>
      <c r="Y507" s="130" t="str">
        <f t="shared" si="178"/>
        <v/>
      </c>
      <c r="Z507" s="132"/>
      <c r="AA507" s="131" t="str">
        <f t="shared" si="183"/>
        <v/>
      </c>
      <c r="AE507" s="86" t="str">
        <f t="shared" si="179"/>
        <v/>
      </c>
      <c r="AF507" s="86">
        <f t="shared" si="181"/>
        <v>21835.873928571429</v>
      </c>
      <c r="AG507" s="86">
        <f t="shared" si="176"/>
        <v>0</v>
      </c>
      <c r="AH507" s="86">
        <f t="shared" si="168"/>
        <v>886.49722222222226</v>
      </c>
    </row>
    <row r="508" spans="1:34">
      <c r="A508">
        <v>1876</v>
      </c>
      <c r="B508" s="9"/>
      <c r="C508" s="21">
        <f t="shared" si="171"/>
        <v>19.670686500710136</v>
      </c>
      <c r="D508" s="21">
        <f t="shared" si="177"/>
        <v>0.49115322099151371</v>
      </c>
      <c r="F508" s="9">
        <f t="shared" si="186"/>
        <v>4.5</v>
      </c>
      <c r="G508">
        <f t="shared" si="175"/>
        <v>0.22222222222222221</v>
      </c>
      <c r="H508" s="9">
        <v>1825.8489410640952</v>
      </c>
      <c r="I508" s="24">
        <v>5.4023201503019072E-4</v>
      </c>
      <c r="S508" s="26" t="str">
        <f t="shared" si="174"/>
        <v/>
      </c>
      <c r="T508" s="15"/>
      <c r="U508" s="20">
        <f t="shared" si="172"/>
        <v>0</v>
      </c>
      <c r="V508" s="37">
        <v>0</v>
      </c>
      <c r="W508" s="37">
        <f t="shared" si="185"/>
        <v>0</v>
      </c>
      <c r="X508" s="130">
        <f t="shared" si="173"/>
        <v>76.986063302264441</v>
      </c>
      <c r="Y508" s="130">
        <f t="shared" si="178"/>
        <v>5.3848421632696155</v>
      </c>
      <c r="Z508" s="132">
        <v>1762.5</v>
      </c>
      <c r="AA508" s="131">
        <f t="shared" si="183"/>
        <v>7931.25</v>
      </c>
      <c r="AE508" s="86">
        <f t="shared" si="179"/>
        <v>7931.25</v>
      </c>
      <c r="AF508" s="86">
        <f t="shared" si="181"/>
        <v>21092.479615384615</v>
      </c>
      <c r="AG508" s="86">
        <f t="shared" si="176"/>
        <v>0</v>
      </c>
      <c r="AH508" s="86">
        <f t="shared" si="168"/>
        <v>742.38611111111106</v>
      </c>
    </row>
    <row r="509" spans="1:34">
      <c r="A509">
        <v>1877</v>
      </c>
      <c r="B509" s="9"/>
      <c r="C509" s="21">
        <f t="shared" si="171"/>
        <v>20.15806723660484</v>
      </c>
      <c r="D509" s="21">
        <f t="shared" si="177"/>
        <v>0.50332252775542641</v>
      </c>
      <c r="F509" s="9">
        <f>H509*F508/H508</f>
        <v>4.5</v>
      </c>
      <c r="G509">
        <f t="shared" si="175"/>
        <v>0.22222222222222221</v>
      </c>
      <c r="H509" s="9">
        <v>1825.8489410640952</v>
      </c>
      <c r="I509" s="24">
        <v>5.5361734741448689E-4</v>
      </c>
      <c r="S509" s="26" t="str">
        <f t="shared" si="174"/>
        <v/>
      </c>
      <c r="T509" s="15"/>
      <c r="U509" s="20">
        <f t="shared" si="172"/>
        <v>0</v>
      </c>
      <c r="V509" s="37">
        <v>0</v>
      </c>
      <c r="W509" s="37">
        <f t="shared" si="185"/>
        <v>0</v>
      </c>
      <c r="X509" s="130">
        <f t="shared" si="173"/>
        <v>64.308872800997051</v>
      </c>
      <c r="Y509" s="130">
        <f t="shared" si="178"/>
        <v>4.49812751655488</v>
      </c>
      <c r="Z509" s="132">
        <v>1508.75</v>
      </c>
      <c r="AA509" s="131">
        <f t="shared" si="183"/>
        <v>6789.375</v>
      </c>
      <c r="AE509" s="86">
        <f t="shared" si="179"/>
        <v>6789.375</v>
      </c>
      <c r="AF509" s="86">
        <f t="shared" si="181"/>
        <v>19292.479615384615</v>
      </c>
      <c r="AG509" s="86">
        <f t="shared" si="176"/>
        <v>0</v>
      </c>
      <c r="AH509" s="86">
        <f t="shared" si="168"/>
        <v>598.27499999999998</v>
      </c>
    </row>
    <row r="510" spans="1:34">
      <c r="A510">
        <v>1878</v>
      </c>
      <c r="B510" s="9"/>
      <c r="C510" s="21">
        <f t="shared" si="171"/>
        <v>20.392009989834293</v>
      </c>
      <c r="D510" s="21">
        <f t="shared" si="177"/>
        <v>0.5091637950021044</v>
      </c>
      <c r="F510" s="9">
        <f t="shared" ref="F510:F573" si="187">H510*F509/H509</f>
        <v>4.5</v>
      </c>
      <c r="G510">
        <f t="shared" si="175"/>
        <v>0.22222222222222221</v>
      </c>
      <c r="H510" s="9">
        <v>1825.8489410640952</v>
      </c>
      <c r="I510" s="24">
        <v>5.6004230695894889E-4</v>
      </c>
      <c r="T510" s="15"/>
      <c r="U510" s="20" t="str">
        <f t="shared" si="172"/>
        <v/>
      </c>
      <c r="W510" s="37" t="str">
        <f t="shared" si="185"/>
        <v/>
      </c>
      <c r="X510" s="130">
        <f t="shared" si="173"/>
        <v>64.255796620575168</v>
      </c>
      <c r="Y510" s="130">
        <f t="shared" si="178"/>
        <v>4.4944150672888492</v>
      </c>
      <c r="Z510" s="132">
        <v>1525</v>
      </c>
      <c r="AA510" s="131">
        <f t="shared" si="183"/>
        <v>6862.5</v>
      </c>
      <c r="AE510" s="86">
        <f t="shared" si="179"/>
        <v>6862.5</v>
      </c>
      <c r="AF510" s="86">
        <f t="shared" si="181"/>
        <v>16938.633461538462</v>
      </c>
      <c r="AG510" s="86" t="e">
        <f t="shared" si="176"/>
        <v>#N/A</v>
      </c>
      <c r="AH510" s="86">
        <f t="shared" ref="AH510:AH573" si="188">AVERAGE(W500:W520)</f>
        <v>466.17500000000001</v>
      </c>
    </row>
    <row r="511" spans="1:34">
      <c r="A511">
        <v>1879</v>
      </c>
      <c r="B511" s="9"/>
      <c r="C511" s="21">
        <f t="shared" si="171"/>
        <v>20.080086318861682</v>
      </c>
      <c r="D511" s="21">
        <f t="shared" si="177"/>
        <v>0.50137543867320022</v>
      </c>
      <c r="F511" s="9">
        <f t="shared" si="187"/>
        <v>4.5</v>
      </c>
      <c r="G511">
        <f t="shared" si="175"/>
        <v>0.22222222222222221</v>
      </c>
      <c r="H511" s="9">
        <v>1825.8489410640952</v>
      </c>
      <c r="I511" s="24">
        <v>5.5147569423299938E-4</v>
      </c>
      <c r="T511" s="15"/>
      <c r="U511" s="20" t="str">
        <f t="shared" si="172"/>
        <v/>
      </c>
      <c r="W511" s="37" t="str">
        <f t="shared" si="185"/>
        <v/>
      </c>
      <c r="X511" s="130" t="str">
        <f t="shared" si="173"/>
        <v/>
      </c>
      <c r="Y511" s="130" t="str">
        <f t="shared" si="178"/>
        <v/>
      </c>
      <c r="Z511" s="132"/>
      <c r="AA511" s="131" t="str">
        <f t="shared" si="183"/>
        <v/>
      </c>
      <c r="AE511" s="86" t="str">
        <f t="shared" si="179"/>
        <v/>
      </c>
      <c r="AF511" s="86">
        <f t="shared" si="181"/>
        <v>14654.018076923076</v>
      </c>
      <c r="AG511" s="86" t="e">
        <f t="shared" si="176"/>
        <v>#N/A</v>
      </c>
      <c r="AH511" s="86">
        <f t="shared" si="188"/>
        <v>322.06388888888893</v>
      </c>
    </row>
    <row r="512" spans="1:34">
      <c r="A512">
        <v>1880</v>
      </c>
      <c r="B512" s="9"/>
      <c r="C512" s="21">
        <f t="shared" si="171"/>
        <v>20.898885955164783</v>
      </c>
      <c r="D512" s="21">
        <f t="shared" si="177"/>
        <v>0.52181987403657359</v>
      </c>
      <c r="F512" s="9">
        <f t="shared" si="187"/>
        <v>4.5</v>
      </c>
      <c r="G512">
        <f t="shared" si="175"/>
        <v>0.22222222222222221</v>
      </c>
      <c r="H512" s="9">
        <v>1825.8489410640952</v>
      </c>
      <c r="I512" s="24">
        <v>5.7396305263861692E-4</v>
      </c>
      <c r="T512" s="15"/>
      <c r="U512" s="20" t="str">
        <f t="shared" si="172"/>
        <v/>
      </c>
      <c r="W512" s="37" t="str">
        <f t="shared" si="185"/>
        <v/>
      </c>
      <c r="X512" s="130" t="str">
        <f t="shared" si="173"/>
        <v/>
      </c>
      <c r="Y512" s="130" t="str">
        <f t="shared" si="178"/>
        <v/>
      </c>
      <c r="Z512" s="132"/>
      <c r="AA512" s="131" t="str">
        <f t="shared" si="183"/>
        <v/>
      </c>
      <c r="AE512" s="86" t="str">
        <f t="shared" si="179"/>
        <v/>
      </c>
      <c r="AF512" s="86">
        <f t="shared" si="181"/>
        <v>12784.787307692306</v>
      </c>
      <c r="AG512" s="86" t="e">
        <f t="shared" si="176"/>
        <v>#N/A</v>
      </c>
      <c r="AH512" s="86">
        <f t="shared" si="188"/>
        <v>186.95277777777778</v>
      </c>
    </row>
    <row r="513" spans="1:34">
      <c r="A513">
        <v>1881</v>
      </c>
      <c r="B513" s="9"/>
      <c r="C513" s="21">
        <f t="shared" ref="C513:C576" si="189">C512*I513/I512</f>
        <v>20.859895496293205</v>
      </c>
      <c r="D513" s="21">
        <f t="shared" si="177"/>
        <v>0.52084632949546061</v>
      </c>
      <c r="F513" s="9">
        <f>H513*F512/H512</f>
        <v>4.5</v>
      </c>
      <c r="G513">
        <f t="shared" si="175"/>
        <v>0.22222222222222221</v>
      </c>
      <c r="H513" s="9">
        <v>1825.8489410640952</v>
      </c>
      <c r="I513" s="24">
        <v>5.7289222604787321E-4</v>
      </c>
      <c r="T513" s="15"/>
      <c r="U513" s="20" t="str">
        <f t="shared" ref="U513:U576" si="190">IF(V513="","",V513*$U$446/$V$446/I513*$I$446)</f>
        <v/>
      </c>
      <c r="W513" s="37" t="str">
        <f t="shared" si="185"/>
        <v/>
      </c>
      <c r="X513" s="130">
        <f t="shared" ref="X513:X576" si="191">IF(Z513="","",Z513*$X$446/$Z$446/I513*$I$446)</f>
        <v>61.784798466482243</v>
      </c>
      <c r="Y513" s="130">
        <f t="shared" si="178"/>
        <v>4.3215794334770656</v>
      </c>
      <c r="Z513" s="132">
        <v>1500</v>
      </c>
      <c r="AA513" s="131">
        <f t="shared" si="183"/>
        <v>6750</v>
      </c>
      <c r="AE513" s="86">
        <f t="shared" si="179"/>
        <v>6750</v>
      </c>
      <c r="AF513" s="86">
        <f t="shared" si="181"/>
        <v>11940.171923076921</v>
      </c>
      <c r="AG513" s="86" t="e">
        <f t="shared" si="176"/>
        <v>#N/A</v>
      </c>
      <c r="AH513" s="86">
        <f t="shared" si="188"/>
        <v>161.25555555555556</v>
      </c>
    </row>
    <row r="514" spans="1:34">
      <c r="A514">
        <v>1882</v>
      </c>
      <c r="B514" s="9"/>
      <c r="C514" s="21">
        <f t="shared" si="189"/>
        <v>20.392009989834293</v>
      </c>
      <c r="D514" s="21">
        <f t="shared" si="177"/>
        <v>0.50916379500210451</v>
      </c>
      <c r="F514" s="9">
        <f t="shared" si="187"/>
        <v>4.5</v>
      </c>
      <c r="G514">
        <f t="shared" si="175"/>
        <v>0.22222222222222221</v>
      </c>
      <c r="H514" s="9">
        <v>1825.8489410640952</v>
      </c>
      <c r="I514" s="24">
        <v>5.6004230695894889E-4</v>
      </c>
      <c r="T514" s="15"/>
      <c r="U514" s="20" t="str">
        <f t="shared" si="190"/>
        <v/>
      </c>
      <c r="W514" s="37" t="str">
        <f t="shared" si="185"/>
        <v/>
      </c>
      <c r="X514" s="130" t="str">
        <f t="shared" si="191"/>
        <v/>
      </c>
      <c r="Y514" s="130" t="str">
        <f t="shared" si="178"/>
        <v/>
      </c>
      <c r="Z514" s="132"/>
      <c r="AA514" s="131" t="str">
        <f t="shared" si="183"/>
        <v/>
      </c>
      <c r="AE514" s="86" t="str">
        <f t="shared" si="179"/>
        <v/>
      </c>
      <c r="AF514" s="86">
        <f t="shared" si="181"/>
        <v>11662.546153846155</v>
      </c>
      <c r="AG514" s="86" t="e">
        <f t="shared" si="176"/>
        <v>#N/A</v>
      </c>
      <c r="AH514" s="86">
        <f t="shared" si="188"/>
        <v>265.02500000000003</v>
      </c>
    </row>
    <row r="515" spans="1:34">
      <c r="A515">
        <v>1883</v>
      </c>
      <c r="B515" s="9"/>
      <c r="C515" s="21">
        <f t="shared" si="189"/>
        <v>20.606457513627966</v>
      </c>
      <c r="D515" s="21">
        <f t="shared" si="177"/>
        <v>0.51451828997822613</v>
      </c>
      <c r="F515" s="9">
        <f t="shared" si="187"/>
        <v>4.5</v>
      </c>
      <c r="G515">
        <f t="shared" si="175"/>
        <v>0.22222222222222221</v>
      </c>
      <c r="H515" s="9">
        <v>1825.8489410640952</v>
      </c>
      <c r="I515" s="24">
        <v>5.6593185320803925E-4</v>
      </c>
      <c r="T515" s="15"/>
      <c r="U515" s="20" t="str">
        <f t="shared" si="190"/>
        <v/>
      </c>
      <c r="W515" s="37" t="str">
        <f t="shared" si="185"/>
        <v/>
      </c>
      <c r="X515" s="130" t="str">
        <f t="shared" si="191"/>
        <v/>
      </c>
      <c r="Y515" s="130" t="str">
        <f t="shared" si="178"/>
        <v/>
      </c>
      <c r="Z515" s="132"/>
      <c r="AA515" s="131" t="str">
        <f t="shared" si="183"/>
        <v/>
      </c>
      <c r="AE515" s="86" t="str">
        <f t="shared" si="179"/>
        <v/>
      </c>
      <c r="AF515" s="86">
        <f t="shared" si="181"/>
        <v>11571.777692307691</v>
      </c>
      <c r="AG515" s="86" t="e">
        <f t="shared" si="176"/>
        <v>#N/A</v>
      </c>
      <c r="AH515" s="86">
        <f t="shared" si="188"/>
        <v>366.10833333333335</v>
      </c>
    </row>
    <row r="516" spans="1:34">
      <c r="A516">
        <v>1884</v>
      </c>
      <c r="B516" s="9"/>
      <c r="C516" s="21">
        <f t="shared" si="189"/>
        <v>20.15806723660484</v>
      </c>
      <c r="D516" s="21">
        <f t="shared" si="177"/>
        <v>0.50332252775542652</v>
      </c>
      <c r="F516" s="9">
        <f t="shared" si="187"/>
        <v>4.5</v>
      </c>
      <c r="G516">
        <f t="shared" si="175"/>
        <v>0.22222222222222221</v>
      </c>
      <c r="H516" s="9">
        <v>1825.8489410640952</v>
      </c>
      <c r="I516" s="24">
        <v>5.5361734741448689E-4</v>
      </c>
      <c r="T516" s="15"/>
      <c r="U516" s="20" t="str">
        <f t="shared" si="190"/>
        <v/>
      </c>
      <c r="W516" s="37" t="str">
        <f t="shared" si="185"/>
        <v/>
      </c>
      <c r="X516" s="130" t="str">
        <f t="shared" si="191"/>
        <v/>
      </c>
      <c r="Y516" s="130" t="str">
        <f t="shared" si="178"/>
        <v/>
      </c>
      <c r="Z516" s="132"/>
      <c r="AA516" s="131" t="str">
        <f t="shared" si="183"/>
        <v/>
      </c>
      <c r="AE516" s="86" t="str">
        <f t="shared" si="179"/>
        <v/>
      </c>
      <c r="AF516" s="86">
        <f t="shared" si="181"/>
        <v>12610.23923076923</v>
      </c>
      <c r="AG516" s="86" t="e">
        <f t="shared" si="176"/>
        <v>#N/A</v>
      </c>
      <c r="AH516" s="86">
        <f t="shared" si="188"/>
        <v>459</v>
      </c>
    </row>
    <row r="517" spans="1:34">
      <c r="A517">
        <v>1885</v>
      </c>
      <c r="B517" s="9"/>
      <c r="C517" s="21">
        <f t="shared" si="189"/>
        <v>19.456238976916467</v>
      </c>
      <c r="D517" s="21">
        <f t="shared" si="177"/>
        <v>0.48579872601539231</v>
      </c>
      <c r="F517" s="9">
        <f t="shared" si="187"/>
        <v>4.5</v>
      </c>
      <c r="G517">
        <f t="shared" ref="G517:G580" si="192">1/F517</f>
        <v>0.22222222222222221</v>
      </c>
      <c r="H517" s="9">
        <v>1825.8489410640952</v>
      </c>
      <c r="I517" s="24">
        <v>5.3434246878110046E-4</v>
      </c>
      <c r="T517" s="15"/>
      <c r="U517" s="20" t="str">
        <f t="shared" si="190"/>
        <v/>
      </c>
      <c r="W517" s="37" t="str">
        <f t="shared" si="185"/>
        <v/>
      </c>
      <c r="X517" s="130" t="str">
        <f t="shared" si="191"/>
        <v/>
      </c>
      <c r="Y517" s="130" t="str">
        <f t="shared" si="178"/>
        <v/>
      </c>
      <c r="Z517" s="132"/>
      <c r="AA517" s="131" t="str">
        <f t="shared" si="183"/>
        <v/>
      </c>
      <c r="AE517" s="86" t="str">
        <f t="shared" si="179"/>
        <v/>
      </c>
      <c r="AF517" s="86">
        <f t="shared" si="181"/>
        <v>13540.240384615385</v>
      </c>
      <c r="AG517" s="86" t="e">
        <f t="shared" ref="AG517:AG580" si="193">IF(W517="",#N/A,W517)</f>
        <v>#N/A</v>
      </c>
      <c r="AH517" s="86">
        <f t="shared" si="188"/>
        <v>527.53846153846155</v>
      </c>
    </row>
    <row r="518" spans="1:34">
      <c r="A518">
        <v>1886</v>
      </c>
      <c r="B518" s="9"/>
      <c r="C518" s="21">
        <f t="shared" si="189"/>
        <v>19.397753288609103</v>
      </c>
      <c r="D518" s="21">
        <f t="shared" ref="D518:D579" si="194">C518*D517/C517</f>
        <v>0.48433840920372284</v>
      </c>
      <c r="F518" s="9">
        <f t="shared" si="187"/>
        <v>4.5</v>
      </c>
      <c r="G518">
        <f t="shared" si="192"/>
        <v>0.22222222222222221</v>
      </c>
      <c r="H518" s="9">
        <v>1825.8489410640952</v>
      </c>
      <c r="I518" s="24">
        <v>5.3273622889498491E-4</v>
      </c>
      <c r="T518" s="15"/>
      <c r="U518" s="20">
        <f t="shared" si="190"/>
        <v>0</v>
      </c>
      <c r="V518" s="37">
        <v>0</v>
      </c>
      <c r="W518" s="37">
        <f t="shared" si="185"/>
        <v>0</v>
      </c>
      <c r="X518" s="130" t="str">
        <f t="shared" si="191"/>
        <v/>
      </c>
      <c r="Y518" s="130" t="str">
        <f t="shared" ref="Y518:Y581" si="195">IF(X518="","",X518*93.2609/100*75/1000)</f>
        <v/>
      </c>
      <c r="Z518" s="132"/>
      <c r="AA518" s="131" t="str">
        <f t="shared" si="183"/>
        <v/>
      </c>
      <c r="AE518" s="86" t="str">
        <f t="shared" ref="AE518:AE580" si="196">IF(Z518="","",Z518*F518)</f>
        <v/>
      </c>
      <c r="AF518" s="86">
        <f t="shared" si="181"/>
        <v>14546.651785714286</v>
      </c>
      <c r="AG518" s="86">
        <f t="shared" si="193"/>
        <v>0</v>
      </c>
      <c r="AH518" s="86">
        <f t="shared" si="188"/>
        <v>631.38461538461536</v>
      </c>
    </row>
    <row r="519" spans="1:34">
      <c r="A519">
        <v>1887</v>
      </c>
      <c r="B519" s="9"/>
      <c r="C519" s="21">
        <f t="shared" si="189"/>
        <v>19.124820076508065</v>
      </c>
      <c r="D519" s="21">
        <f t="shared" si="194"/>
        <v>0.4775235974159317</v>
      </c>
      <c r="F519" s="9">
        <f t="shared" si="187"/>
        <v>4.5</v>
      </c>
      <c r="G519">
        <f t="shared" si="192"/>
        <v>0.22222222222222221</v>
      </c>
      <c r="H519" s="9">
        <v>1825.8489410640952</v>
      </c>
      <c r="I519" s="24">
        <v>5.2524044275977899E-4</v>
      </c>
      <c r="T519" s="15"/>
      <c r="U519" s="20">
        <f t="shared" si="190"/>
        <v>0</v>
      </c>
      <c r="V519" s="37">
        <v>0</v>
      </c>
      <c r="W519" s="37">
        <f t="shared" si="185"/>
        <v>0</v>
      </c>
      <c r="X519" s="130">
        <f t="shared" si="191"/>
        <v>35.941411816044045</v>
      </c>
      <c r="Y519" s="130">
        <f t="shared" si="195"/>
        <v>2.5139463099261765</v>
      </c>
      <c r="Z519" s="132">
        <v>800</v>
      </c>
      <c r="AA519" s="131">
        <f t="shared" si="183"/>
        <v>3600</v>
      </c>
      <c r="AE519" s="86">
        <f t="shared" si="196"/>
        <v>3600</v>
      </c>
      <c r="AF519" s="86">
        <f t="shared" si="181"/>
        <v>15972.991071428571</v>
      </c>
      <c r="AG519" s="86">
        <f t="shared" si="193"/>
        <v>0</v>
      </c>
      <c r="AH519" s="86">
        <f t="shared" si="188"/>
        <v>742.15384615384619</v>
      </c>
    </row>
    <row r="520" spans="1:34">
      <c r="A520">
        <v>1888</v>
      </c>
      <c r="B520" s="9"/>
      <c r="C520" s="21">
        <f t="shared" si="189"/>
        <v>18.364506128512339</v>
      </c>
      <c r="D520" s="21">
        <f t="shared" si="194"/>
        <v>0.45853947886422819</v>
      </c>
      <c r="F520" s="9">
        <f t="shared" si="187"/>
        <v>4.5</v>
      </c>
      <c r="G520">
        <f t="shared" si="192"/>
        <v>0.22222222222222221</v>
      </c>
      <c r="H520" s="9">
        <v>1825.8489410640952</v>
      </c>
      <c r="I520" s="24">
        <v>5.0435932424027722E-4</v>
      </c>
      <c r="T520" s="15"/>
      <c r="U520" s="20">
        <f t="shared" si="190"/>
        <v>0</v>
      </c>
      <c r="V520" s="37">
        <v>0</v>
      </c>
      <c r="W520" s="37">
        <f t="shared" si="185"/>
        <v>0</v>
      </c>
      <c r="X520" s="130">
        <f t="shared" si="191"/>
        <v>37.429432050466247</v>
      </c>
      <c r="Y520" s="130">
        <f t="shared" si="195"/>
        <v>2.618026889636496</v>
      </c>
      <c r="Z520" s="132">
        <v>800</v>
      </c>
      <c r="AA520" s="131">
        <f t="shared" si="183"/>
        <v>3600</v>
      </c>
      <c r="AE520" s="86">
        <f t="shared" si="196"/>
        <v>3600</v>
      </c>
      <c r="AF520" s="86">
        <f t="shared" si="181"/>
        <v>17493.75</v>
      </c>
      <c r="AG520" s="86">
        <f t="shared" si="193"/>
        <v>0</v>
      </c>
      <c r="AH520" s="86">
        <f t="shared" si="188"/>
        <v>852.92307692307691</v>
      </c>
    </row>
    <row r="521" spans="1:34">
      <c r="A521">
        <v>1889</v>
      </c>
      <c r="B521" s="9"/>
      <c r="C521" s="21">
        <f t="shared" si="189"/>
        <v>18.637439340613369</v>
      </c>
      <c r="D521" s="21">
        <f t="shared" si="194"/>
        <v>0.46535429065201922</v>
      </c>
      <c r="F521" s="9">
        <f t="shared" si="187"/>
        <v>4.5</v>
      </c>
      <c r="G521">
        <f t="shared" si="192"/>
        <v>0.22222222222222221</v>
      </c>
      <c r="H521" s="9">
        <v>1825.8489410640952</v>
      </c>
      <c r="I521" s="24">
        <v>5.1185511037548292E-4</v>
      </c>
      <c r="T521" s="15"/>
      <c r="U521" s="20">
        <f t="shared" si="190"/>
        <v>0</v>
      </c>
      <c r="V521" s="37">
        <v>0</v>
      </c>
      <c r="W521" s="37">
        <f t="shared" si="185"/>
        <v>0</v>
      </c>
      <c r="X521" s="130">
        <f t="shared" si="191"/>
        <v>46.101627865506288</v>
      </c>
      <c r="Y521" s="130">
        <f t="shared" si="195"/>
        <v>3.2246094796516469</v>
      </c>
      <c r="Z521" s="132">
        <v>1000</v>
      </c>
      <c r="AA521" s="131">
        <f t="shared" si="183"/>
        <v>4500</v>
      </c>
      <c r="AE521" s="86">
        <f t="shared" si="196"/>
        <v>4500</v>
      </c>
      <c r="AF521" s="86">
        <f t="shared" si="181"/>
        <v>19028.571428571428</v>
      </c>
      <c r="AG521" s="86">
        <f t="shared" si="193"/>
        <v>0</v>
      </c>
      <c r="AH521" s="86">
        <f t="shared" si="188"/>
        <v>894.85714285714289</v>
      </c>
    </row>
    <row r="522" spans="1:34">
      <c r="A522">
        <v>1890</v>
      </c>
      <c r="B522" s="9"/>
      <c r="C522" s="21">
        <f t="shared" si="189"/>
        <v>19.007848699893344</v>
      </c>
      <c r="D522" s="21">
        <f t="shared" si="194"/>
        <v>0.47460296379259287</v>
      </c>
      <c r="F522" s="9">
        <f t="shared" si="187"/>
        <v>4.5</v>
      </c>
      <c r="G522">
        <f t="shared" si="192"/>
        <v>0.22222222222222221</v>
      </c>
      <c r="H522" s="9">
        <v>1825.8489410640952</v>
      </c>
      <c r="I522" s="24">
        <v>5.2202796298754799E-4</v>
      </c>
      <c r="T522" s="22" t="s">
        <v>89</v>
      </c>
      <c r="U522" s="20">
        <f t="shared" si="190"/>
        <v>7.5882502462694748E-2</v>
      </c>
      <c r="V522" s="37">
        <v>24</v>
      </c>
      <c r="W522" s="37">
        <f t="shared" si="185"/>
        <v>108</v>
      </c>
      <c r="X522" s="130">
        <f t="shared" si="191"/>
        <v>72.325179469824022</v>
      </c>
      <c r="Y522" s="130">
        <f t="shared" si="195"/>
        <v>5.0588334975129836</v>
      </c>
      <c r="Z522" s="132">
        <v>1600</v>
      </c>
      <c r="AA522" s="131">
        <f t="shared" si="183"/>
        <v>7200</v>
      </c>
      <c r="AE522" s="86">
        <f t="shared" si="196"/>
        <v>7200</v>
      </c>
      <c r="AF522" s="86">
        <f t="shared" si="181"/>
        <v>19578</v>
      </c>
      <c r="AG522" s="86">
        <f t="shared" si="193"/>
        <v>108</v>
      </c>
      <c r="AH522" s="86">
        <f t="shared" si="188"/>
        <v>931.2</v>
      </c>
    </row>
    <row r="523" spans="1:34">
      <c r="A523">
        <v>1891</v>
      </c>
      <c r="B523" s="9"/>
      <c r="C523" s="21">
        <f t="shared" si="189"/>
        <v>19.358762829737529</v>
      </c>
      <c r="D523" s="21">
        <f t="shared" si="194"/>
        <v>0.48336486466260997</v>
      </c>
      <c r="F523" s="9">
        <f t="shared" si="187"/>
        <v>4.5</v>
      </c>
      <c r="G523">
        <f t="shared" si="192"/>
        <v>0.22222222222222221</v>
      </c>
      <c r="H523" s="9">
        <v>1825.8489410640952</v>
      </c>
      <c r="I523" s="24">
        <v>5.316654023042412E-4</v>
      </c>
      <c r="T523" s="15">
        <v>75</v>
      </c>
      <c r="U523" s="20">
        <f t="shared" si="190"/>
        <v>0.93133736028609493</v>
      </c>
      <c r="V523" s="37">
        <f t="shared" ref="V523:V541" si="197">T523*4</f>
        <v>300</v>
      </c>
      <c r="W523" s="37">
        <f t="shared" si="185"/>
        <v>1350</v>
      </c>
      <c r="X523" s="130">
        <f t="shared" si="191"/>
        <v>215.70547766727159</v>
      </c>
      <c r="Y523" s="130">
        <f t="shared" si="195"/>
        <v>15.087665236634738</v>
      </c>
      <c r="Z523" s="132">
        <v>4860</v>
      </c>
      <c r="AA523" s="131">
        <f t="shared" si="183"/>
        <v>21870</v>
      </c>
      <c r="AE523" s="86">
        <f t="shared" si="196"/>
        <v>21870</v>
      </c>
      <c r="AF523" s="86">
        <f t="shared" si="181"/>
        <v>19996.875</v>
      </c>
      <c r="AG523" s="86">
        <f t="shared" si="193"/>
        <v>1350</v>
      </c>
      <c r="AH523" s="86">
        <f t="shared" si="188"/>
        <v>963</v>
      </c>
    </row>
    <row r="524" spans="1:34">
      <c r="A524">
        <v>1892</v>
      </c>
      <c r="B524" s="9"/>
      <c r="C524" s="21">
        <f t="shared" si="189"/>
        <v>18.520467963998644</v>
      </c>
      <c r="D524" s="21">
        <f t="shared" si="194"/>
        <v>0.46243365702868028</v>
      </c>
      <c r="F524" s="9">
        <f t="shared" si="187"/>
        <v>4.5</v>
      </c>
      <c r="G524">
        <f t="shared" si="192"/>
        <v>0.22222222222222221</v>
      </c>
      <c r="H524" s="9">
        <v>1825.8489410640952</v>
      </c>
      <c r="I524" s="24">
        <v>5.0864263060325192E-4</v>
      </c>
      <c r="T524" s="15">
        <v>75</v>
      </c>
      <c r="U524" s="20">
        <f t="shared" si="190"/>
        <v>0.97349263027799171</v>
      </c>
      <c r="V524" s="37">
        <f t="shared" si="197"/>
        <v>300</v>
      </c>
      <c r="W524" s="37">
        <f t="shared" si="185"/>
        <v>1350</v>
      </c>
      <c r="X524" s="130">
        <f t="shared" si="191"/>
        <v>268.15036111986393</v>
      </c>
      <c r="Y524" s="130">
        <f t="shared" si="195"/>
        <v>18.755958010022638</v>
      </c>
      <c r="Z524" s="132">
        <v>5780</v>
      </c>
      <c r="AA524" s="131">
        <f t="shared" si="183"/>
        <v>26010</v>
      </c>
      <c r="AE524" s="86">
        <f t="shared" si="196"/>
        <v>26010</v>
      </c>
      <c r="AF524" s="86">
        <f t="shared" si="181"/>
        <v>21245.625</v>
      </c>
      <c r="AG524" s="86">
        <f t="shared" si="193"/>
        <v>1350</v>
      </c>
      <c r="AH524" s="86">
        <f t="shared" si="188"/>
        <v>991.05882352941171</v>
      </c>
    </row>
    <row r="525" spans="1:34">
      <c r="A525">
        <v>1893</v>
      </c>
      <c r="B525" s="9"/>
      <c r="C525" s="21">
        <f t="shared" si="189"/>
        <v>18.150058604718669</v>
      </c>
      <c r="D525" s="21">
        <f t="shared" si="194"/>
        <v>0.45318498388810663</v>
      </c>
      <c r="F525" s="9">
        <f t="shared" si="187"/>
        <v>4.5</v>
      </c>
      <c r="G525">
        <f t="shared" si="192"/>
        <v>0.22222222222222221</v>
      </c>
      <c r="H525" s="9">
        <v>1825.8489410640952</v>
      </c>
      <c r="I525" s="24">
        <v>4.9846977799118685E-4</v>
      </c>
      <c r="T525" s="15">
        <v>75</v>
      </c>
      <c r="U525" s="20">
        <f t="shared" si="190"/>
        <v>0.99335982681427748</v>
      </c>
      <c r="V525" s="37">
        <f t="shared" si="197"/>
        <v>300</v>
      </c>
      <c r="W525" s="37">
        <f t="shared" ref="W525:W556" si="198">IF(V525="","",V525*F525)</f>
        <v>1350</v>
      </c>
      <c r="X525" s="130">
        <f t="shared" si="191"/>
        <v>282.14394327278956</v>
      </c>
      <c r="Y525" s="130">
        <f t="shared" si="195"/>
        <v>19.734748559376975</v>
      </c>
      <c r="Z525" s="132">
        <v>5960</v>
      </c>
      <c r="AA525" s="131">
        <f t="shared" si="183"/>
        <v>26820</v>
      </c>
      <c r="AE525" s="86">
        <f t="shared" si="196"/>
        <v>26820</v>
      </c>
      <c r="AF525" s="86">
        <f t="shared" si="181"/>
        <v>21541.764705882353</v>
      </c>
      <c r="AG525" s="86">
        <f t="shared" si="193"/>
        <v>1350</v>
      </c>
      <c r="AH525" s="86">
        <f t="shared" si="188"/>
        <v>1016</v>
      </c>
    </row>
    <row r="526" spans="1:34">
      <c r="A526">
        <v>1894</v>
      </c>
      <c r="B526" s="9"/>
      <c r="C526" s="21">
        <f t="shared" si="189"/>
        <v>18.715420258356524</v>
      </c>
      <c r="D526" s="21">
        <f t="shared" si="194"/>
        <v>0.46730137973424529</v>
      </c>
      <c r="F526" s="9">
        <f t="shared" si="187"/>
        <v>4.5</v>
      </c>
      <c r="G526">
        <f t="shared" si="192"/>
        <v>0.22222222222222221</v>
      </c>
      <c r="H526" s="9">
        <v>1825.8489410640952</v>
      </c>
      <c r="I526" s="24">
        <v>5.1399676355697033E-4</v>
      </c>
      <c r="T526" s="15">
        <v>75</v>
      </c>
      <c r="U526" s="20">
        <f t="shared" si="190"/>
        <v>0.96335208204592937</v>
      </c>
      <c r="V526" s="37">
        <f t="shared" si="197"/>
        <v>300</v>
      </c>
      <c r="W526" s="37">
        <f t="shared" si="198"/>
        <v>1350</v>
      </c>
      <c r="X526" s="130">
        <f t="shared" si="191"/>
        <v>275.45722649639998</v>
      </c>
      <c r="Y526" s="130">
        <f t="shared" si="195"/>
        <v>19.267041640918581</v>
      </c>
      <c r="Z526" s="132">
        <v>6000</v>
      </c>
      <c r="AA526" s="131">
        <f t="shared" si="183"/>
        <v>27000</v>
      </c>
      <c r="AE526" s="86">
        <f t="shared" si="196"/>
        <v>27000</v>
      </c>
      <c r="AF526" s="86">
        <f t="shared" si="181"/>
        <v>21820</v>
      </c>
      <c r="AG526" s="86">
        <f t="shared" si="193"/>
        <v>1350</v>
      </c>
      <c r="AH526" s="86">
        <f t="shared" si="188"/>
        <v>1038.3157894736842</v>
      </c>
    </row>
    <row r="527" spans="1:34">
      <c r="A527">
        <v>1895</v>
      </c>
      <c r="B527" s="9"/>
      <c r="C527" s="21">
        <f t="shared" si="189"/>
        <v>18.422991816819703</v>
      </c>
      <c r="D527" s="21">
        <f t="shared" si="194"/>
        <v>0.45999979567589772</v>
      </c>
      <c r="F527" s="9">
        <f t="shared" si="187"/>
        <v>4.5</v>
      </c>
      <c r="G527">
        <f t="shared" si="192"/>
        <v>0.22222222222222221</v>
      </c>
      <c r="H527" s="9">
        <v>1825.8489410640952</v>
      </c>
      <c r="I527" s="24">
        <v>5.0596556412639267E-4</v>
      </c>
      <c r="T527" s="15">
        <v>75</v>
      </c>
      <c r="U527" s="20">
        <f t="shared" si="190"/>
        <v>0.97864338493554748</v>
      </c>
      <c r="V527" s="37">
        <f t="shared" si="197"/>
        <v>300</v>
      </c>
      <c r="W527" s="37">
        <f t="shared" si="198"/>
        <v>1350</v>
      </c>
      <c r="X527" s="130">
        <f t="shared" si="191"/>
        <v>280.76232863633066</v>
      </c>
      <c r="Y527" s="130">
        <f t="shared" si="195"/>
        <v>19.638110591039979</v>
      </c>
      <c r="Z527" s="132">
        <v>6020</v>
      </c>
      <c r="AA527" s="131">
        <f t="shared" si="183"/>
        <v>27090</v>
      </c>
      <c r="AE527" s="86">
        <f t="shared" si="196"/>
        <v>27090</v>
      </c>
      <c r="AF527" s="86">
        <f t="shared" ref="AF527:AF580" si="199">AVERAGE(AE517:AE537)</f>
        <v>22045.263157894737</v>
      </c>
      <c r="AG527" s="86">
        <f t="shared" si="193"/>
        <v>1350</v>
      </c>
      <c r="AH527" s="86">
        <f t="shared" si="188"/>
        <v>1058.4000000000001</v>
      </c>
    </row>
    <row r="528" spans="1:34">
      <c r="A528">
        <v>1896</v>
      </c>
      <c r="B528" s="9"/>
      <c r="C528" s="21">
        <f t="shared" si="189"/>
        <v>18.189049063590247</v>
      </c>
      <c r="D528" s="21">
        <f t="shared" si="194"/>
        <v>0.45415852842921961</v>
      </c>
      <c r="F528" s="9">
        <f t="shared" si="187"/>
        <v>4.5</v>
      </c>
      <c r="G528">
        <f t="shared" si="192"/>
        <v>0.22222222222222221</v>
      </c>
      <c r="H528" s="9">
        <v>1825.8489410640952</v>
      </c>
      <c r="I528" s="24">
        <v>4.9954060458193056E-4</v>
      </c>
      <c r="T528" s="15">
        <v>75</v>
      </c>
      <c r="U528" s="20">
        <f t="shared" si="190"/>
        <v>0.99123043811799816</v>
      </c>
      <c r="V528" s="37">
        <f t="shared" si="197"/>
        <v>300</v>
      </c>
      <c r="W528" s="37">
        <f t="shared" si="198"/>
        <v>1350</v>
      </c>
      <c r="X528" s="130">
        <f t="shared" si="191"/>
        <v>290.04199282964998</v>
      </c>
      <c r="Y528" s="130">
        <f t="shared" si="195"/>
        <v>20.287182966815028</v>
      </c>
      <c r="Z528" s="132">
        <v>6140</v>
      </c>
      <c r="AA528" s="131">
        <f t="shared" si="183"/>
        <v>27630</v>
      </c>
      <c r="AE528" s="86">
        <f t="shared" si="196"/>
        <v>27630</v>
      </c>
      <c r="AF528" s="86">
        <f t="shared" si="199"/>
        <v>22158</v>
      </c>
      <c r="AG528" s="86">
        <f t="shared" si="193"/>
        <v>1350</v>
      </c>
      <c r="AH528" s="86">
        <f t="shared" si="188"/>
        <v>1068</v>
      </c>
    </row>
    <row r="529" spans="1:34">
      <c r="A529">
        <v>1897</v>
      </c>
      <c r="B529" s="9"/>
      <c r="C529" s="21">
        <f t="shared" si="189"/>
        <v>18.033087228103945</v>
      </c>
      <c r="D529" s="21">
        <f t="shared" si="194"/>
        <v>0.45026435026476769</v>
      </c>
      <c r="F529" s="9">
        <f t="shared" si="187"/>
        <v>4.5</v>
      </c>
      <c r="G529">
        <f t="shared" si="192"/>
        <v>0.22222222222222221</v>
      </c>
      <c r="H529" s="9">
        <v>1825.8489410640952</v>
      </c>
      <c r="I529" s="24">
        <v>4.9525729821895586E-4</v>
      </c>
      <c r="T529" s="15">
        <v>80</v>
      </c>
      <c r="U529" s="20">
        <f t="shared" si="190"/>
        <v>1.0664567913676015</v>
      </c>
      <c r="V529" s="37">
        <f t="shared" si="197"/>
        <v>320</v>
      </c>
      <c r="W529" s="37">
        <f t="shared" si="198"/>
        <v>1440</v>
      </c>
      <c r="X529" s="130">
        <f t="shared" si="191"/>
        <v>295.40926344262573</v>
      </c>
      <c r="Y529" s="130">
        <f t="shared" si="195"/>
        <v>20.662600332747282</v>
      </c>
      <c r="Z529" s="132">
        <v>6200</v>
      </c>
      <c r="AA529" s="131">
        <f t="shared" si="183"/>
        <v>27900</v>
      </c>
      <c r="AE529" s="86">
        <f t="shared" si="196"/>
        <v>27900</v>
      </c>
      <c r="AF529" s="86">
        <f t="shared" si="199"/>
        <v>22238.571428571428</v>
      </c>
      <c r="AG529" s="86">
        <f t="shared" si="193"/>
        <v>1440</v>
      </c>
      <c r="AH529" s="86">
        <f t="shared" si="188"/>
        <v>1128</v>
      </c>
    </row>
    <row r="530" spans="1:34">
      <c r="A530">
        <v>1898</v>
      </c>
      <c r="B530" s="9"/>
      <c r="C530" s="21">
        <f t="shared" si="189"/>
        <v>18.247534751897614</v>
      </c>
      <c r="D530" s="21">
        <f t="shared" si="194"/>
        <v>0.4556188452408893</v>
      </c>
      <c r="F530" s="9">
        <f t="shared" si="187"/>
        <v>4.5</v>
      </c>
      <c r="G530">
        <f t="shared" si="192"/>
        <v>0.22222222222222221</v>
      </c>
      <c r="H530" s="9">
        <v>1825.8489410640952</v>
      </c>
      <c r="I530" s="24">
        <v>5.0114684446804611E-4</v>
      </c>
      <c r="T530" s="15">
        <v>80</v>
      </c>
      <c r="U530" s="20">
        <f t="shared" si="190"/>
        <v>1.0539236453152045</v>
      </c>
      <c r="V530" s="37">
        <f t="shared" si="197"/>
        <v>320</v>
      </c>
      <c r="W530" s="37">
        <f t="shared" si="198"/>
        <v>1440</v>
      </c>
      <c r="X530" s="130">
        <f t="shared" si="191"/>
        <v>293.82104159616006</v>
      </c>
      <c r="Y530" s="130">
        <f t="shared" si="195"/>
        <v>20.551511083646496</v>
      </c>
      <c r="Z530" s="132">
        <v>6240</v>
      </c>
      <c r="AA530" s="131">
        <f t="shared" si="183"/>
        <v>28080</v>
      </c>
      <c r="AE530" s="86">
        <f t="shared" si="196"/>
        <v>28080</v>
      </c>
      <c r="AF530" s="86">
        <f t="shared" si="199"/>
        <v>23164.285714285714</v>
      </c>
      <c r="AG530" s="86">
        <f t="shared" si="193"/>
        <v>1440</v>
      </c>
      <c r="AH530" s="86">
        <f t="shared" si="188"/>
        <v>1188</v>
      </c>
    </row>
    <row r="531" spans="1:34">
      <c r="A531">
        <v>1899</v>
      </c>
      <c r="B531" s="9"/>
      <c r="C531" s="21">
        <f t="shared" si="189"/>
        <v>18.072077686975518</v>
      </c>
      <c r="D531" s="21">
        <f t="shared" si="194"/>
        <v>0.45123789480588067</v>
      </c>
      <c r="F531" s="9">
        <f t="shared" si="187"/>
        <v>4.5</v>
      </c>
      <c r="G531">
        <f t="shared" si="192"/>
        <v>0.22222222222222221</v>
      </c>
      <c r="H531" s="9">
        <v>1825.8489410640952</v>
      </c>
      <c r="I531" s="24">
        <v>4.9632812480969945E-4</v>
      </c>
      <c r="T531" s="15">
        <v>80</v>
      </c>
      <c r="U531" s="20">
        <f t="shared" si="190"/>
        <v>1.0641559137163232</v>
      </c>
      <c r="V531" s="37">
        <f t="shared" si="197"/>
        <v>320</v>
      </c>
      <c r="W531" s="37">
        <f t="shared" si="198"/>
        <v>1440</v>
      </c>
      <c r="X531" s="130">
        <f t="shared" si="191"/>
        <v>299.52630453977486</v>
      </c>
      <c r="Y531" s="130">
        <f t="shared" si="195"/>
        <v>20.950569551290119</v>
      </c>
      <c r="Z531" s="132">
        <v>6300</v>
      </c>
      <c r="AA531" s="131">
        <f t="shared" si="183"/>
        <v>28350</v>
      </c>
      <c r="AE531" s="86">
        <f t="shared" si="196"/>
        <v>28350</v>
      </c>
      <c r="AF531" s="86">
        <f t="shared" si="199"/>
        <v>24197.142857142859</v>
      </c>
      <c r="AG531" s="86">
        <f t="shared" si="193"/>
        <v>1440</v>
      </c>
      <c r="AH531" s="86">
        <f t="shared" si="188"/>
        <v>1248</v>
      </c>
    </row>
    <row r="532" spans="1:34">
      <c r="A532">
        <v>1900</v>
      </c>
      <c r="B532" s="9"/>
      <c r="C532" s="21">
        <f t="shared" si="189"/>
        <v>18.189049063590247</v>
      </c>
      <c r="D532" s="21">
        <f t="shared" si="194"/>
        <v>0.45415852842921967</v>
      </c>
      <c r="F532" s="9">
        <f t="shared" si="187"/>
        <v>4.5</v>
      </c>
      <c r="G532">
        <f t="shared" si="192"/>
        <v>0.22222222222222221</v>
      </c>
      <c r="H532" s="9">
        <v>1825.8489410640952</v>
      </c>
      <c r="I532" s="24">
        <v>4.9954060458193056E-4</v>
      </c>
      <c r="T532" s="15">
        <v>80</v>
      </c>
      <c r="U532" s="20">
        <f t="shared" si="190"/>
        <v>1.0573124673258645</v>
      </c>
      <c r="V532" s="37">
        <f t="shared" si="197"/>
        <v>320</v>
      </c>
      <c r="W532" s="37">
        <f t="shared" si="198"/>
        <v>1440</v>
      </c>
      <c r="X532" s="130">
        <f t="shared" si="191"/>
        <v>286.2629440631398</v>
      </c>
      <c r="Y532" s="130">
        <f t="shared" si="195"/>
        <v>20.022854849983553</v>
      </c>
      <c r="Z532" s="132">
        <v>6060</v>
      </c>
      <c r="AA532" s="131">
        <f t="shared" si="183"/>
        <v>27270</v>
      </c>
      <c r="AE532" s="86">
        <f t="shared" si="196"/>
        <v>27270</v>
      </c>
      <c r="AF532" s="86">
        <f t="shared" si="199"/>
        <v>25361.142857142859</v>
      </c>
      <c r="AG532" s="86">
        <f t="shared" si="193"/>
        <v>1440</v>
      </c>
      <c r="AH532" s="86">
        <f t="shared" si="188"/>
        <v>1318.7142857142858</v>
      </c>
    </row>
    <row r="533" spans="1:34">
      <c r="A533">
        <v>1901</v>
      </c>
      <c r="B533" s="9"/>
      <c r="C533" s="21">
        <f t="shared" si="189"/>
        <v>17.487220803901877</v>
      </c>
      <c r="D533" s="21">
        <f t="shared" si="194"/>
        <v>0.43663472668918552</v>
      </c>
      <c r="F533" s="9">
        <f t="shared" si="187"/>
        <v>4.5</v>
      </c>
      <c r="G533">
        <f t="shared" si="192"/>
        <v>0.22222222222222221</v>
      </c>
      <c r="H533" s="9">
        <v>1825.8489410640952</v>
      </c>
      <c r="I533" s="24">
        <v>4.8026572594854418E-4</v>
      </c>
      <c r="T533" s="15">
        <v>80</v>
      </c>
      <c r="U533" s="20">
        <f t="shared" si="190"/>
        <v>1.0997464125028222</v>
      </c>
      <c r="V533" s="37">
        <f t="shared" si="197"/>
        <v>320</v>
      </c>
      <c r="W533" s="37">
        <f t="shared" si="198"/>
        <v>1440</v>
      </c>
      <c r="X533" s="130">
        <f t="shared" si="191"/>
        <v>286.94228811397568</v>
      </c>
      <c r="Y533" s="130">
        <f t="shared" si="195"/>
        <v>20.070372028176504</v>
      </c>
      <c r="Z533" s="132">
        <v>5840</v>
      </c>
      <c r="AA533" s="131">
        <f t="shared" si="183"/>
        <v>26280</v>
      </c>
      <c r="AE533" s="86">
        <f t="shared" si="196"/>
        <v>26280</v>
      </c>
      <c r="AF533" s="86">
        <f t="shared" si="199"/>
        <v>26381.142857142859</v>
      </c>
      <c r="AG533" s="86">
        <f t="shared" si="193"/>
        <v>1440</v>
      </c>
      <c r="AH533" s="86">
        <f t="shared" si="188"/>
        <v>1384.2857142857142</v>
      </c>
    </row>
    <row r="534" spans="1:34">
      <c r="A534">
        <v>1902</v>
      </c>
      <c r="B534" s="9"/>
      <c r="C534" s="21">
        <f t="shared" si="189"/>
        <v>17.272773280108208</v>
      </c>
      <c r="D534" s="21">
        <f t="shared" si="194"/>
        <v>0.4312802317130639</v>
      </c>
      <c r="F534" s="9">
        <f t="shared" si="187"/>
        <v>4.5</v>
      </c>
      <c r="G534">
        <f t="shared" si="192"/>
        <v>0.22222222222222221</v>
      </c>
      <c r="H534" s="9">
        <v>1825.8489410640952</v>
      </c>
      <c r="I534" s="24">
        <v>4.7437617969945387E-4</v>
      </c>
      <c r="T534" s="15">
        <v>80</v>
      </c>
      <c r="U534" s="20">
        <f t="shared" si="190"/>
        <v>1.1134001490011642</v>
      </c>
      <c r="V534" s="37">
        <f t="shared" si="197"/>
        <v>320</v>
      </c>
      <c r="W534" s="37">
        <f t="shared" si="198"/>
        <v>1440</v>
      </c>
      <c r="X534" s="130">
        <f t="shared" si="191"/>
        <v>295.47917388507744</v>
      </c>
      <c r="Y534" s="130">
        <f t="shared" si="195"/>
        <v>20.667490265834115</v>
      </c>
      <c r="Z534" s="132">
        <v>5940</v>
      </c>
      <c r="AA534" s="131">
        <f t="shared" si="183"/>
        <v>26730</v>
      </c>
      <c r="AE534" s="86">
        <f t="shared" si="196"/>
        <v>26730</v>
      </c>
      <c r="AF534" s="86">
        <f t="shared" si="199"/>
        <v>26419.714285714286</v>
      </c>
      <c r="AG534" s="86">
        <f t="shared" si="193"/>
        <v>1440</v>
      </c>
      <c r="AH534" s="86">
        <f t="shared" si="188"/>
        <v>1320</v>
      </c>
    </row>
    <row r="535" spans="1:34">
      <c r="A535">
        <v>1903</v>
      </c>
      <c r="B535" s="9"/>
      <c r="C535" s="21">
        <f t="shared" si="189"/>
        <v>18.267029981333401</v>
      </c>
      <c r="D535" s="21">
        <f t="shared" si="194"/>
        <v>0.45610561751144574</v>
      </c>
      <c r="F535" s="9">
        <f t="shared" si="187"/>
        <v>4.5</v>
      </c>
      <c r="G535">
        <f t="shared" si="192"/>
        <v>0.22222222222222221</v>
      </c>
      <c r="H535" s="9">
        <v>1825.8489410640952</v>
      </c>
      <c r="I535" s="24">
        <v>5.0168225776341796E-4</v>
      </c>
      <c r="T535" s="15">
        <v>80</v>
      </c>
      <c r="U535" s="20">
        <f t="shared" si="190"/>
        <v>1.0527988602081446</v>
      </c>
      <c r="V535" s="37">
        <f t="shared" si="197"/>
        <v>320</v>
      </c>
      <c r="W535" s="37">
        <f t="shared" si="198"/>
        <v>1440</v>
      </c>
      <c r="X535" s="130">
        <f t="shared" si="191"/>
        <v>274.69288413899272</v>
      </c>
      <c r="Y535" s="130">
        <f t="shared" si="195"/>
        <v>19.213579198798641</v>
      </c>
      <c r="Z535" s="132">
        <v>5840</v>
      </c>
      <c r="AA535" s="131">
        <f t="shared" si="183"/>
        <v>26280</v>
      </c>
      <c r="AE535" s="86">
        <f t="shared" si="196"/>
        <v>26280</v>
      </c>
      <c r="AF535" s="86">
        <f t="shared" si="199"/>
        <v>26441.142857142859</v>
      </c>
      <c r="AG535" s="86">
        <f t="shared" si="193"/>
        <v>1440</v>
      </c>
      <c r="AH535" s="86">
        <f t="shared" si="188"/>
        <v>1326.4285714285713</v>
      </c>
    </row>
    <row r="536" spans="1:34">
      <c r="A536">
        <v>1904</v>
      </c>
      <c r="B536" s="9"/>
      <c r="C536" s="21">
        <f t="shared" si="189"/>
        <v>17.994096769232371</v>
      </c>
      <c r="D536" s="21">
        <f t="shared" si="194"/>
        <v>0.44929080572365471</v>
      </c>
      <c r="F536" s="9">
        <f t="shared" si="187"/>
        <v>4.5</v>
      </c>
      <c r="G536">
        <f t="shared" si="192"/>
        <v>0.22222222222222221</v>
      </c>
      <c r="H536" s="9">
        <v>1825.8489410640952</v>
      </c>
      <c r="I536" s="24">
        <v>4.9418647162821215E-4</v>
      </c>
      <c r="T536" s="15">
        <v>80</v>
      </c>
      <c r="U536" s="20">
        <f t="shared" si="190"/>
        <v>1.068767640319644</v>
      </c>
      <c r="V536" s="37">
        <f t="shared" si="197"/>
        <v>320</v>
      </c>
      <c r="W536" s="37">
        <f t="shared" si="198"/>
        <v>1440</v>
      </c>
      <c r="X536" s="130">
        <f t="shared" si="191"/>
        <v>281.72440066370706</v>
      </c>
      <c r="Y536" s="130">
        <f t="shared" si="195"/>
        <v>19.705403368393444</v>
      </c>
      <c r="Z536" s="132">
        <v>5900</v>
      </c>
      <c r="AA536" s="131">
        <f t="shared" si="183"/>
        <v>26550</v>
      </c>
      <c r="AE536" s="86">
        <f t="shared" si="196"/>
        <v>26550</v>
      </c>
      <c r="AF536" s="86">
        <f t="shared" si="199"/>
        <v>26382.857142857141</v>
      </c>
      <c r="AG536" s="86">
        <f t="shared" si="193"/>
        <v>1440</v>
      </c>
      <c r="AH536" s="86">
        <f t="shared" si="188"/>
        <v>1332.8571428571429</v>
      </c>
    </row>
    <row r="537" spans="1:34">
      <c r="A537">
        <v>1905</v>
      </c>
      <c r="B537" s="9"/>
      <c r="C537" s="21">
        <f t="shared" si="189"/>
        <v>17.42873511559452</v>
      </c>
      <c r="D537" s="21">
        <f t="shared" si="194"/>
        <v>0.4351744098775161</v>
      </c>
      <c r="F537" s="9">
        <f t="shared" si="187"/>
        <v>4.5</v>
      </c>
      <c r="G537">
        <f t="shared" si="192"/>
        <v>0.22222222222222221</v>
      </c>
      <c r="H537" s="9">
        <v>1825.8489410640952</v>
      </c>
      <c r="I537" s="24">
        <v>4.7865948606242868E-4</v>
      </c>
      <c r="T537" s="15">
        <v>80</v>
      </c>
      <c r="U537" s="20">
        <f t="shared" si="190"/>
        <v>1.1034368367058518</v>
      </c>
      <c r="V537" s="37">
        <f t="shared" si="197"/>
        <v>320</v>
      </c>
      <c r="W537" s="37">
        <f t="shared" si="198"/>
        <v>1440</v>
      </c>
      <c r="X537" s="130">
        <f t="shared" si="191"/>
        <v>285.93322839894768</v>
      </c>
      <c r="Y537" s="130">
        <f t="shared" si="195"/>
        <v>19.999792665293569</v>
      </c>
      <c r="Z537" s="132">
        <v>5800</v>
      </c>
      <c r="AA537" s="131">
        <f t="shared" si="183"/>
        <v>26100</v>
      </c>
      <c r="AE537" s="86">
        <f t="shared" si="196"/>
        <v>26100</v>
      </c>
      <c r="AF537" s="86">
        <f t="shared" si="199"/>
        <v>26202.857142857141</v>
      </c>
      <c r="AG537" s="86">
        <f t="shared" si="193"/>
        <v>1440</v>
      </c>
      <c r="AH537" s="86">
        <f t="shared" si="188"/>
        <v>1268.5714285714287</v>
      </c>
    </row>
    <row r="538" spans="1:34">
      <c r="A538">
        <v>1906</v>
      </c>
      <c r="B538" s="9"/>
      <c r="C538" s="21">
        <f t="shared" si="189"/>
        <v>17.292268509544002</v>
      </c>
      <c r="D538" s="21">
        <f t="shared" si="194"/>
        <v>0.4317670039836205</v>
      </c>
      <c r="F538" s="9">
        <f t="shared" si="187"/>
        <v>4.5</v>
      </c>
      <c r="G538">
        <f t="shared" si="192"/>
        <v>0.22222222222222221</v>
      </c>
      <c r="H538" s="9">
        <v>1825.8489410640952</v>
      </c>
      <c r="I538" s="24">
        <v>4.7491159299482572E-4</v>
      </c>
      <c r="T538" s="15">
        <v>70</v>
      </c>
      <c r="U538" s="20">
        <f t="shared" si="190"/>
        <v>0.97312679313771433</v>
      </c>
      <c r="V538" s="37">
        <f t="shared" si="197"/>
        <v>280</v>
      </c>
      <c r="W538" s="37">
        <f t="shared" si="198"/>
        <v>1260</v>
      </c>
      <c r="X538" s="130">
        <f t="shared" si="191"/>
        <v>268.31459266391164</v>
      </c>
      <c r="Y538" s="130">
        <f t="shared" si="195"/>
        <v>18.767445296227351</v>
      </c>
      <c r="Z538" s="132">
        <v>5400</v>
      </c>
      <c r="AA538" s="131">
        <f t="shared" si="183"/>
        <v>24300</v>
      </c>
      <c r="AE538" s="86">
        <f t="shared" si="196"/>
        <v>24300</v>
      </c>
      <c r="AF538" s="86">
        <f t="shared" si="199"/>
        <v>26158.5</v>
      </c>
      <c r="AG538" s="86">
        <f t="shared" si="193"/>
        <v>1260</v>
      </c>
      <c r="AH538" s="86">
        <f t="shared" si="188"/>
        <v>1273.7142857142858</v>
      </c>
    </row>
    <row r="539" spans="1:34">
      <c r="A539">
        <v>1907</v>
      </c>
      <c r="B539" s="9"/>
      <c r="C539" s="21">
        <f t="shared" si="189"/>
        <v>18.208544293026041</v>
      </c>
      <c r="D539" s="21">
        <f t="shared" si="194"/>
        <v>0.45464530069977627</v>
      </c>
      <c r="F539" s="9">
        <f t="shared" si="187"/>
        <v>4.5</v>
      </c>
      <c r="G539">
        <f t="shared" si="192"/>
        <v>0.22222222222222221</v>
      </c>
      <c r="H539" s="9">
        <v>1825.8489410640952</v>
      </c>
      <c r="I539" s="24">
        <v>5.0007601787730241E-4</v>
      </c>
      <c r="T539" s="15">
        <v>70</v>
      </c>
      <c r="U539" s="20">
        <f t="shared" si="190"/>
        <v>0.924157885988386</v>
      </c>
      <c r="V539" s="37">
        <f t="shared" si="197"/>
        <v>280</v>
      </c>
      <c r="W539" s="37">
        <f t="shared" si="198"/>
        <v>1260</v>
      </c>
      <c r="X539" s="130">
        <f t="shared" si="191"/>
        <v>250.09392726868012</v>
      </c>
      <c r="Y539" s="130">
        <f t="shared" si="195"/>
        <v>17.492988556208736</v>
      </c>
      <c r="Z539" s="132">
        <v>5300</v>
      </c>
      <c r="AA539" s="131">
        <f t="shared" si="183"/>
        <v>23850</v>
      </c>
      <c r="AE539" s="86">
        <f t="shared" si="196"/>
        <v>23850</v>
      </c>
      <c r="AF539" s="86">
        <f t="shared" si="199"/>
        <v>26081.052631578947</v>
      </c>
      <c r="AG539" s="86">
        <f t="shared" si="193"/>
        <v>1260</v>
      </c>
      <c r="AH539" s="86">
        <f t="shared" si="188"/>
        <v>1276.5428571428572</v>
      </c>
    </row>
    <row r="540" spans="1:34">
      <c r="A540">
        <v>1908</v>
      </c>
      <c r="B540" s="9"/>
      <c r="C540" s="21">
        <f t="shared" si="189"/>
        <v>18.461982275691284</v>
      </c>
      <c r="D540" s="21">
        <f t="shared" si="194"/>
        <v>0.46097334021701081</v>
      </c>
      <c r="F540" s="9">
        <f t="shared" si="187"/>
        <v>4.5</v>
      </c>
      <c r="G540">
        <f t="shared" si="192"/>
        <v>0.22222222222222221</v>
      </c>
      <c r="H540" s="9">
        <v>1825.8489410640952</v>
      </c>
      <c r="I540" s="24">
        <v>5.0703639071713637E-4</v>
      </c>
      <c r="T540" s="15">
        <v>70</v>
      </c>
      <c r="U540" s="20">
        <f t="shared" si="190"/>
        <v>0.91147145249540928</v>
      </c>
      <c r="V540" s="37">
        <f t="shared" si="197"/>
        <v>280</v>
      </c>
      <c r="W540" s="37">
        <f t="shared" si="198"/>
        <v>1260</v>
      </c>
      <c r="X540" s="130">
        <f t="shared" si="191"/>
        <v>238.28359022793128</v>
      </c>
      <c r="Y540" s="130">
        <f t="shared" si="195"/>
        <v>16.666906559916058</v>
      </c>
      <c r="Z540" s="132">
        <v>5120</v>
      </c>
      <c r="AA540" s="131">
        <f t="shared" si="183"/>
        <v>23040</v>
      </c>
      <c r="AE540" s="86">
        <f t="shared" si="196"/>
        <v>23040</v>
      </c>
      <c r="AF540" s="86">
        <f t="shared" si="199"/>
        <v>25948.42105263158</v>
      </c>
      <c r="AG540" s="86">
        <f t="shared" si="193"/>
        <v>1260</v>
      </c>
      <c r="AH540" s="86">
        <f t="shared" si="188"/>
        <v>1278.6857142857143</v>
      </c>
    </row>
    <row r="541" spans="1:34">
      <c r="A541">
        <v>1909</v>
      </c>
      <c r="B541" s="9"/>
      <c r="C541" s="21">
        <f t="shared" si="189"/>
        <v>18.325515669640772</v>
      </c>
      <c r="D541" s="21">
        <f t="shared" si="194"/>
        <v>0.45756593432311538</v>
      </c>
      <c r="F541" s="9">
        <f t="shared" si="187"/>
        <v>4.5</v>
      </c>
      <c r="G541">
        <f t="shared" si="192"/>
        <v>0.22222222222222221</v>
      </c>
      <c r="H541" s="9">
        <v>1825.8489410640952</v>
      </c>
      <c r="I541" s="24">
        <v>5.0328849764953352E-4</v>
      </c>
      <c r="T541" s="15">
        <v>70</v>
      </c>
      <c r="U541" s="20">
        <f t="shared" si="190"/>
        <v>0.91825900586505582</v>
      </c>
      <c r="V541" s="37">
        <f t="shared" si="197"/>
        <v>280</v>
      </c>
      <c r="W541" s="37">
        <f t="shared" si="198"/>
        <v>1260</v>
      </c>
      <c r="X541" s="130">
        <f t="shared" si="191"/>
        <v>263.50121070804562</v>
      </c>
      <c r="Y541" s="130">
        <f t="shared" si="195"/>
        <v>18.430770046291482</v>
      </c>
      <c r="Z541" s="132">
        <v>5620</v>
      </c>
      <c r="AA541" s="131">
        <f t="shared" si="183"/>
        <v>25290</v>
      </c>
      <c r="AE541" s="86">
        <f t="shared" si="196"/>
        <v>25290</v>
      </c>
      <c r="AF541" s="86">
        <f t="shared" si="199"/>
        <v>25772.481203007519</v>
      </c>
      <c r="AG541" s="86">
        <f t="shared" si="193"/>
        <v>1260</v>
      </c>
      <c r="AH541" s="86">
        <f t="shared" si="188"/>
        <v>1277.461224489796</v>
      </c>
    </row>
    <row r="542" spans="1:34">
      <c r="A542">
        <v>1910</v>
      </c>
      <c r="B542" s="9"/>
      <c r="C542" s="21">
        <f t="shared" si="189"/>
        <v>18.812896405535472</v>
      </c>
      <c r="D542" s="21">
        <f t="shared" si="194"/>
        <v>0.46973524108702797</v>
      </c>
      <c r="F542" s="9">
        <f t="shared" si="187"/>
        <v>4.5</v>
      </c>
      <c r="G542">
        <f t="shared" si="192"/>
        <v>0.22222222222222221</v>
      </c>
      <c r="H542" s="9">
        <v>1825.8489410640952</v>
      </c>
      <c r="I542" s="24">
        <v>5.1667383003382958E-4</v>
      </c>
      <c r="T542" s="15">
        <v>13.75</v>
      </c>
      <c r="U542" s="20">
        <f t="shared" si="190"/>
        <v>1.054196682529017</v>
      </c>
      <c r="V542" s="37">
        <f t="shared" ref="V542:V560" si="200">T542*4*6</f>
        <v>330</v>
      </c>
      <c r="W542" s="37">
        <f t="shared" si="198"/>
        <v>1485</v>
      </c>
      <c r="X542" s="130">
        <f t="shared" si="191"/>
        <v>293.76014604349763</v>
      </c>
      <c r="Y542" s="130">
        <f t="shared" si="195"/>
        <v>20.547251703111019</v>
      </c>
      <c r="Z542" s="132">
        <v>6432</v>
      </c>
      <c r="AA542" s="131">
        <f t="shared" si="183"/>
        <v>28944</v>
      </c>
      <c r="AE542" s="86">
        <f t="shared" si="196"/>
        <v>28944</v>
      </c>
      <c r="AF542" s="86">
        <f t="shared" si="199"/>
        <v>24861.428571428569</v>
      </c>
      <c r="AG542" s="86">
        <f t="shared" si="193"/>
        <v>1485</v>
      </c>
      <c r="AH542" s="86">
        <f t="shared" si="188"/>
        <v>1240.3183673469389</v>
      </c>
    </row>
    <row r="543" spans="1:34">
      <c r="A543">
        <v>1911</v>
      </c>
      <c r="B543" s="9"/>
      <c r="C543" s="21">
        <f t="shared" si="189"/>
        <v>20.703933660806914</v>
      </c>
      <c r="D543" s="21">
        <f t="shared" si="194"/>
        <v>0.51695215133100902</v>
      </c>
      <c r="F543" s="9">
        <f t="shared" si="187"/>
        <v>4.5</v>
      </c>
      <c r="G543">
        <f t="shared" si="192"/>
        <v>0.22222222222222221</v>
      </c>
      <c r="H543" s="9">
        <v>1825.8489410640952</v>
      </c>
      <c r="I543" s="24">
        <v>5.6860891968489851E-4</v>
      </c>
      <c r="T543" s="15">
        <v>13.75</v>
      </c>
      <c r="U543" s="20">
        <f t="shared" si="190"/>
        <v>0.95790941491572612</v>
      </c>
      <c r="V543" s="37">
        <f t="shared" si="200"/>
        <v>330</v>
      </c>
      <c r="W543" s="37">
        <f t="shared" si="198"/>
        <v>1485</v>
      </c>
      <c r="X543" s="130">
        <f t="shared" si="191"/>
        <v>263.94093567112674</v>
      </c>
      <c r="Y543" s="130">
        <f t="shared" si="195"/>
        <v>18.461526905648537</v>
      </c>
      <c r="Z543" s="132">
        <v>6360</v>
      </c>
      <c r="AA543" s="131">
        <f t="shared" si="183"/>
        <v>28620</v>
      </c>
      <c r="AE543" s="86">
        <f t="shared" si="196"/>
        <v>28620</v>
      </c>
      <c r="AF543" s="86">
        <f t="shared" si="199"/>
        <v>24727.619047619046</v>
      </c>
      <c r="AG543" s="86">
        <f t="shared" si="193"/>
        <v>1485</v>
      </c>
      <c r="AH543" s="86">
        <f t="shared" si="188"/>
        <v>1197.8334049409236</v>
      </c>
    </row>
    <row r="544" spans="1:34">
      <c r="A544">
        <v>1912</v>
      </c>
      <c r="B544" s="9"/>
      <c r="C544" s="21">
        <f t="shared" si="189"/>
        <v>21.171819167265827</v>
      </c>
      <c r="D544" s="21">
        <f t="shared" si="194"/>
        <v>0.52863468582436512</v>
      </c>
      <c r="F544" s="9">
        <f t="shared" si="187"/>
        <v>4.5</v>
      </c>
      <c r="G544">
        <f t="shared" si="192"/>
        <v>0.22222222222222221</v>
      </c>
      <c r="H544" s="9">
        <v>1825.8489410640952</v>
      </c>
      <c r="I544" s="24">
        <v>5.8145883877382273E-4</v>
      </c>
      <c r="T544" s="15">
        <v>0</v>
      </c>
      <c r="U544" s="20">
        <f t="shared" si="190"/>
        <v>0</v>
      </c>
      <c r="V544" s="37">
        <f t="shared" si="200"/>
        <v>0</v>
      </c>
      <c r="W544" s="37">
        <f t="shared" si="198"/>
        <v>0</v>
      </c>
      <c r="X544" s="130">
        <f t="shared" si="191"/>
        <v>204.53840464705061</v>
      </c>
      <c r="Y544" s="130">
        <f t="shared" si="195"/>
        <v>14.306576776461096</v>
      </c>
      <c r="Z544" s="132">
        <v>5040</v>
      </c>
      <c r="AA544" s="131">
        <f t="shared" si="183"/>
        <v>22680</v>
      </c>
      <c r="AE544" s="86">
        <f t="shared" si="196"/>
        <v>22680</v>
      </c>
      <c r="AF544" s="86">
        <f t="shared" si="199"/>
        <v>23862.43606889564</v>
      </c>
      <c r="AG544" s="86">
        <f t="shared" si="193"/>
        <v>0</v>
      </c>
      <c r="AH544" s="86">
        <f t="shared" si="188"/>
        <v>1166.684468770711</v>
      </c>
    </row>
    <row r="545" spans="1:34">
      <c r="A545">
        <v>1913</v>
      </c>
      <c r="B545" s="9"/>
      <c r="C545" s="21">
        <f t="shared" si="189"/>
        <v>20.85989549629322</v>
      </c>
      <c r="D545" s="21">
        <f t="shared" si="194"/>
        <v>0.52084632949546106</v>
      </c>
      <c r="F545" s="9">
        <f t="shared" si="187"/>
        <v>4.5</v>
      </c>
      <c r="G545">
        <f t="shared" si="192"/>
        <v>0.22222222222222221</v>
      </c>
      <c r="H545" s="9">
        <v>1825.8489410640952</v>
      </c>
      <c r="I545" s="24">
        <v>5.7289222604787321E-4</v>
      </c>
      <c r="T545" s="15">
        <v>13.75</v>
      </c>
      <c r="U545" s="20">
        <f t="shared" si="190"/>
        <v>0.95074747536495452</v>
      </c>
      <c r="V545" s="37">
        <f t="shared" si="200"/>
        <v>330</v>
      </c>
      <c r="W545" s="37">
        <f t="shared" si="198"/>
        <v>1485</v>
      </c>
      <c r="X545" s="130">
        <f t="shared" si="191"/>
        <v>242.19640998861041</v>
      </c>
      <c r="Y545" s="130">
        <f t="shared" si="195"/>
        <v>16.940591379230099</v>
      </c>
      <c r="Z545" s="132">
        <v>5880</v>
      </c>
      <c r="AA545" s="131">
        <f t="shared" si="183"/>
        <v>26460</v>
      </c>
      <c r="AE545" s="86">
        <f t="shared" si="196"/>
        <v>26460</v>
      </c>
      <c r="AF545" s="86">
        <f t="shared" si="199"/>
        <v>23037.852735562308</v>
      </c>
      <c r="AG545" s="86">
        <f t="shared" si="193"/>
        <v>1485</v>
      </c>
      <c r="AH545" s="86">
        <f t="shared" si="188"/>
        <v>1131.6487544849967</v>
      </c>
    </row>
    <row r="546" spans="1:34">
      <c r="A546">
        <v>1914</v>
      </c>
      <c r="B546" s="9"/>
      <c r="C546" s="21">
        <f t="shared" si="189"/>
        <v>20.85989549629322</v>
      </c>
      <c r="D546" s="21">
        <f t="shared" si="194"/>
        <v>0.52084632949546106</v>
      </c>
      <c r="F546" s="9">
        <f t="shared" si="187"/>
        <v>4.5</v>
      </c>
      <c r="G546">
        <f t="shared" si="192"/>
        <v>0.22222222222222221</v>
      </c>
      <c r="H546" s="9">
        <v>1825.8489410640952</v>
      </c>
      <c r="I546" s="24">
        <v>5.7289222604787321E-4</v>
      </c>
      <c r="T546" s="15">
        <v>13.75</v>
      </c>
      <c r="U546" s="20">
        <f t="shared" si="190"/>
        <v>0.95074747536495452</v>
      </c>
      <c r="V546" s="37">
        <f t="shared" si="200"/>
        <v>330</v>
      </c>
      <c r="W546" s="37">
        <f t="shared" si="198"/>
        <v>1485</v>
      </c>
      <c r="X546" s="130">
        <f t="shared" si="191"/>
        <v>234.2879557849007</v>
      </c>
      <c r="Y546" s="130">
        <f t="shared" si="195"/>
        <v>16.387429211745037</v>
      </c>
      <c r="Z546" s="132">
        <v>5688</v>
      </c>
      <c r="AA546" s="131">
        <f t="shared" si="183"/>
        <v>25596</v>
      </c>
      <c r="AE546" s="86">
        <f t="shared" si="196"/>
        <v>25596</v>
      </c>
      <c r="AF546" s="86">
        <f t="shared" si="199"/>
        <v>22027.128097881148</v>
      </c>
      <c r="AG546" s="86">
        <f t="shared" si="193"/>
        <v>1485</v>
      </c>
      <c r="AH546" s="86">
        <f t="shared" si="188"/>
        <v>1088.4934749818913</v>
      </c>
    </row>
    <row r="547" spans="1:34">
      <c r="A547">
        <v>1915</v>
      </c>
      <c r="B547" s="9"/>
      <c r="C547" s="21">
        <f t="shared" si="189"/>
        <v>24.823275640588935</v>
      </c>
      <c r="D547" s="21">
        <f t="shared" si="194"/>
        <v>0.6198071320995987</v>
      </c>
      <c r="F547" s="9">
        <f t="shared" si="187"/>
        <v>4.5</v>
      </c>
      <c r="G547">
        <f t="shared" si="192"/>
        <v>0.22222222222222221</v>
      </c>
      <c r="H547" s="9">
        <v>1825.8489410640952</v>
      </c>
      <c r="I547" s="24">
        <v>6.8174174899696919E-4</v>
      </c>
      <c r="T547" s="15">
        <v>0</v>
      </c>
      <c r="U547" s="20">
        <f t="shared" si="190"/>
        <v>0</v>
      </c>
      <c r="V547" s="37">
        <f t="shared" si="200"/>
        <v>0</v>
      </c>
      <c r="W547" s="37">
        <f t="shared" si="198"/>
        <v>0</v>
      </c>
      <c r="X547" s="130">
        <f t="shared" si="191"/>
        <v>178.60479556697388</v>
      </c>
      <c r="Y547" s="130">
        <f t="shared" si="195"/>
        <v>12.492632984168997</v>
      </c>
      <c r="Z547" s="132">
        <v>5160</v>
      </c>
      <c r="AA547" s="131">
        <f t="shared" si="183"/>
        <v>23220</v>
      </c>
      <c r="AE547" s="86">
        <f t="shared" si="196"/>
        <v>23220</v>
      </c>
      <c r="AF547" s="86">
        <f t="shared" si="199"/>
        <v>21132.29616510804</v>
      </c>
      <c r="AG547" s="86">
        <f t="shared" si="193"/>
        <v>0</v>
      </c>
      <c r="AH547" s="86">
        <f t="shared" si="188"/>
        <v>1051.8164041535597</v>
      </c>
    </row>
    <row r="548" spans="1:34">
      <c r="A548">
        <v>1916</v>
      </c>
      <c r="B548" s="9"/>
      <c r="C548" s="21">
        <f t="shared" si="189"/>
        <v>27.952259965032916</v>
      </c>
      <c r="D548" s="21">
        <f t="shared" si="194"/>
        <v>0.69793408152391778</v>
      </c>
      <c r="F548" s="9">
        <f t="shared" si="187"/>
        <v>4.5</v>
      </c>
      <c r="G548">
        <f t="shared" si="192"/>
        <v>0.22222222222222221</v>
      </c>
      <c r="H548" s="9">
        <v>1825.8489410640952</v>
      </c>
      <c r="I548" s="24">
        <v>7.6767558290415008E-4</v>
      </c>
      <c r="T548" s="15">
        <v>13.5</v>
      </c>
      <c r="U548" s="20">
        <f t="shared" si="190"/>
        <v>0.69661280420227345</v>
      </c>
      <c r="V548" s="37">
        <f t="shared" si="200"/>
        <v>324</v>
      </c>
      <c r="W548" s="37">
        <f t="shared" si="198"/>
        <v>1458</v>
      </c>
      <c r="X548" s="130" t="str">
        <f t="shared" si="191"/>
        <v/>
      </c>
      <c r="Y548" s="130" t="str">
        <f t="shared" si="195"/>
        <v/>
      </c>
      <c r="Z548" s="132"/>
      <c r="AA548" s="131" t="str">
        <f t="shared" si="183"/>
        <v/>
      </c>
      <c r="AE548" s="86" t="str">
        <f t="shared" si="196"/>
        <v/>
      </c>
      <c r="AF548" s="86">
        <f t="shared" si="199"/>
        <v>20044.163869388194</v>
      </c>
      <c r="AG548" s="86">
        <f t="shared" si="193"/>
        <v>1458</v>
      </c>
      <c r="AH548" s="86">
        <f t="shared" si="188"/>
        <v>1008.7591501235431</v>
      </c>
    </row>
    <row r="549" spans="1:34">
      <c r="A549">
        <v>1917</v>
      </c>
      <c r="B549" s="9"/>
      <c r="C549" s="21">
        <f t="shared" si="189"/>
        <v>33.375832794069154</v>
      </c>
      <c r="D549" s="21">
        <f t="shared" si="194"/>
        <v>0.83335412719273771</v>
      </c>
      <c r="F549" s="9">
        <f t="shared" si="187"/>
        <v>4.5</v>
      </c>
      <c r="G549">
        <f t="shared" si="192"/>
        <v>0.22222222222222221</v>
      </c>
      <c r="H549" s="9">
        <v>1825.8489410640952</v>
      </c>
      <c r="I549" s="24">
        <v>9.166275616765971E-4</v>
      </c>
      <c r="T549" s="15">
        <v>13.05</v>
      </c>
      <c r="U549" s="20">
        <f t="shared" si="190"/>
        <v>0.56396611606875713</v>
      </c>
      <c r="V549" s="37">
        <f t="shared" si="200"/>
        <v>313.20000000000005</v>
      </c>
      <c r="W549" s="37">
        <f t="shared" si="198"/>
        <v>1409.4</v>
      </c>
      <c r="X549" s="130" t="str">
        <f t="shared" si="191"/>
        <v/>
      </c>
      <c r="Y549" s="130" t="str">
        <f t="shared" si="195"/>
        <v/>
      </c>
      <c r="Z549" s="132"/>
      <c r="AA549" s="131" t="str">
        <f t="shared" si="183"/>
        <v/>
      </c>
      <c r="AE549" s="86" t="str">
        <f t="shared" si="196"/>
        <v/>
      </c>
      <c r="AF549" s="86">
        <f t="shared" si="199"/>
        <v>20113.324363215354</v>
      </c>
      <c r="AG549" s="86">
        <f t="shared" si="193"/>
        <v>1409.4</v>
      </c>
      <c r="AH549" s="86">
        <f t="shared" si="188"/>
        <v>1001.669203033596</v>
      </c>
    </row>
    <row r="550" spans="1:34">
      <c r="A550">
        <v>1918</v>
      </c>
      <c r="B550" s="9"/>
      <c r="C550" s="21">
        <f t="shared" si="189"/>
        <v>43.179983677326966</v>
      </c>
      <c r="D550" s="21">
        <f t="shared" si="194"/>
        <v>1.0781519020556045</v>
      </c>
      <c r="F550" s="9">
        <f t="shared" si="187"/>
        <v>4.5</v>
      </c>
      <c r="G550">
        <f t="shared" si="192"/>
        <v>0.22222222222222221</v>
      </c>
      <c r="H550" s="9">
        <v>1825.8489410640952</v>
      </c>
      <c r="I550" s="24">
        <v>1.1858869079190975E-3</v>
      </c>
      <c r="T550" s="15">
        <v>13.75</v>
      </c>
      <c r="U550" s="20">
        <f t="shared" si="190"/>
        <v>0.45929829727775573</v>
      </c>
      <c r="V550" s="37">
        <f t="shared" si="200"/>
        <v>330</v>
      </c>
      <c r="W550" s="37">
        <f t="shared" si="198"/>
        <v>1485</v>
      </c>
      <c r="X550" s="130">
        <f t="shared" si="191"/>
        <v>112.22746001641221</v>
      </c>
      <c r="Y550" s="130">
        <f t="shared" si="195"/>
        <v>7.8498254443834634</v>
      </c>
      <c r="Z550" s="132">
        <v>5640</v>
      </c>
      <c r="AA550" s="131">
        <f t="shared" si="183"/>
        <v>25380</v>
      </c>
      <c r="AE550" s="86">
        <f t="shared" si="196"/>
        <v>25380</v>
      </c>
      <c r="AF550" s="86">
        <f t="shared" si="199"/>
        <v>22473.603551032618</v>
      </c>
      <c r="AG550" s="86">
        <f t="shared" si="193"/>
        <v>1485</v>
      </c>
      <c r="AH550" s="86">
        <f t="shared" si="188"/>
        <v>983.43860114817164</v>
      </c>
    </row>
    <row r="551" spans="1:34">
      <c r="A551">
        <v>1919</v>
      </c>
      <c r="B551" s="9"/>
      <c r="C551" s="21">
        <f t="shared" si="189"/>
        <v>54.027129335399444</v>
      </c>
      <c r="D551" s="21">
        <f t="shared" si="194"/>
        <v>1.3489919933932444</v>
      </c>
      <c r="F551" s="9">
        <f t="shared" si="187"/>
        <v>4.2857142857142865</v>
      </c>
      <c r="G551">
        <f t="shared" si="192"/>
        <v>0.23333333333333328</v>
      </c>
      <c r="H551" s="9">
        <v>1738.9037533943767</v>
      </c>
      <c r="I551" s="24">
        <v>1.4837908654639917E-3</v>
      </c>
      <c r="T551" s="15">
        <v>13.75</v>
      </c>
      <c r="U551" s="20">
        <f t="shared" si="190"/>
        <v>0.36708396732237619</v>
      </c>
      <c r="V551" s="37">
        <f t="shared" si="200"/>
        <v>330</v>
      </c>
      <c r="W551" s="37">
        <f t="shared" si="198"/>
        <v>1414.2857142857144</v>
      </c>
      <c r="X551" s="130">
        <f t="shared" si="191"/>
        <v>91.794557721630767</v>
      </c>
      <c r="Y551" s="130">
        <f t="shared" si="195"/>
        <v>6.4206323011659263</v>
      </c>
      <c r="Z551" s="132">
        <v>5772</v>
      </c>
      <c r="AA551" s="131">
        <f t="shared" ref="AA551:AA581" si="201">IF(Z551="","",Z551*F551)</f>
        <v>24737.142857142862</v>
      </c>
      <c r="AE551" s="86">
        <f t="shared" si="196"/>
        <v>24737.142857142862</v>
      </c>
      <c r="AF551" s="86">
        <f t="shared" si="199"/>
        <v>24684.244413976783</v>
      </c>
      <c r="AG551" s="86">
        <f t="shared" si="193"/>
        <v>1414.2857142857144</v>
      </c>
      <c r="AH551" s="86">
        <f t="shared" si="188"/>
        <v>1049.7665561880556</v>
      </c>
    </row>
    <row r="552" spans="1:34">
      <c r="A552">
        <v>1920</v>
      </c>
      <c r="B552" s="9"/>
      <c r="C552" s="21">
        <f t="shared" si="189"/>
        <v>74.469826921766781</v>
      </c>
      <c r="D552" s="21">
        <f t="shared" si="194"/>
        <v>1.8594213962987958</v>
      </c>
      <c r="F552" s="9">
        <f t="shared" si="187"/>
        <v>2.0000000000000004</v>
      </c>
      <c r="G552">
        <f t="shared" si="192"/>
        <v>0.49999999999999989</v>
      </c>
      <c r="H552" s="9">
        <v>811.48841825070917</v>
      </c>
      <c r="I552" s="24">
        <v>2.0452252469909072E-3</v>
      </c>
      <c r="T552" s="15">
        <v>13.75</v>
      </c>
      <c r="U552" s="20">
        <f t="shared" si="190"/>
        <v>0.26631581942995924</v>
      </c>
      <c r="V552" s="37">
        <f t="shared" si="200"/>
        <v>330</v>
      </c>
      <c r="W552" s="37">
        <f t="shared" si="198"/>
        <v>660.00000000000011</v>
      </c>
      <c r="X552" s="130">
        <f t="shared" si="191"/>
        <v>63.688531752564344</v>
      </c>
      <c r="Y552" s="130">
        <f t="shared" si="195"/>
        <v>4.4547373431920469</v>
      </c>
      <c r="Z552" s="132">
        <v>5520</v>
      </c>
      <c r="AA552" s="131">
        <f t="shared" si="201"/>
        <v>11040.000000000002</v>
      </c>
      <c r="AE552" s="86">
        <f t="shared" si="196"/>
        <v>11040.000000000002</v>
      </c>
      <c r="AF552" s="86">
        <f t="shared" si="199"/>
        <v>26257.924617022469</v>
      </c>
      <c r="AG552" s="86">
        <f t="shared" si="193"/>
        <v>660.00000000000011</v>
      </c>
      <c r="AH552" s="86">
        <f t="shared" si="188"/>
        <v>1122.7433509668811</v>
      </c>
    </row>
    <row r="553" spans="1:34">
      <c r="A553">
        <v>1921</v>
      </c>
      <c r="B553" s="9"/>
      <c r="C553" s="21">
        <f t="shared" si="189"/>
        <v>65.082873948434838</v>
      </c>
      <c r="D553" s="21">
        <f t="shared" si="194"/>
        <v>1.6250405480258383</v>
      </c>
      <c r="F553" s="9">
        <f t="shared" si="187"/>
        <v>1.4802631578947374</v>
      </c>
      <c r="G553">
        <f t="shared" si="192"/>
        <v>0.67555555555555535</v>
      </c>
      <c r="H553" s="9">
        <v>600.60820429739999</v>
      </c>
      <c r="I553" s="24">
        <v>1.7874237452693642E-3</v>
      </c>
      <c r="T553" s="15">
        <v>15.42</v>
      </c>
      <c r="U553" s="20">
        <f t="shared" si="190"/>
        <v>0.34173720443187877</v>
      </c>
      <c r="V553" s="37">
        <f t="shared" si="200"/>
        <v>370.08</v>
      </c>
      <c r="W553" s="37">
        <f t="shared" si="198"/>
        <v>547.81578947368439</v>
      </c>
      <c r="X553" s="130" t="str">
        <f t="shared" si="191"/>
        <v/>
      </c>
      <c r="Y553" s="130" t="str">
        <f t="shared" si="195"/>
        <v/>
      </c>
      <c r="Z553" s="132"/>
      <c r="AA553" s="131" t="str">
        <f t="shared" si="201"/>
        <v/>
      </c>
      <c r="AE553" s="86" t="str">
        <f t="shared" si="196"/>
        <v/>
      </c>
      <c r="AF553" s="86">
        <f t="shared" si="199"/>
        <v>27969.911926667141</v>
      </c>
      <c r="AG553" s="86">
        <f t="shared" si="193"/>
        <v>547.81578947368439</v>
      </c>
      <c r="AH553" s="86">
        <f t="shared" si="188"/>
        <v>1191.654699770362</v>
      </c>
    </row>
    <row r="554" spans="1:34">
      <c r="A554">
        <v>1922</v>
      </c>
      <c r="B554" s="9"/>
      <c r="C554" s="21">
        <f t="shared" si="189"/>
        <v>62.579686488879652</v>
      </c>
      <c r="D554" s="21">
        <f t="shared" si="194"/>
        <v>1.5625389884863832</v>
      </c>
      <c r="F554" s="9">
        <f t="shared" si="187"/>
        <v>1.9148936170212767</v>
      </c>
      <c r="G554">
        <f t="shared" si="192"/>
        <v>0.52222222222222214</v>
      </c>
      <c r="H554" s="9">
        <v>776.95699619748746</v>
      </c>
      <c r="I554" s="24">
        <v>1.7186766781436195E-3</v>
      </c>
      <c r="T554" s="15">
        <v>17.100000000000001</v>
      </c>
      <c r="U554" s="20">
        <f t="shared" si="190"/>
        <v>0.3941280443331085</v>
      </c>
      <c r="V554" s="37">
        <f t="shared" si="200"/>
        <v>410.40000000000003</v>
      </c>
      <c r="W554" s="37">
        <f t="shared" si="198"/>
        <v>785.872340425532</v>
      </c>
      <c r="X554" s="130">
        <f t="shared" si="191"/>
        <v>76.768023993260641</v>
      </c>
      <c r="Y554" s="130">
        <f t="shared" si="195"/>
        <v>5.3695912566248118</v>
      </c>
      <c r="Z554" s="132">
        <v>5591.28</v>
      </c>
      <c r="AA554" s="131">
        <f t="shared" si="201"/>
        <v>10706.706382978724</v>
      </c>
      <c r="AE554" s="86">
        <f t="shared" si="196"/>
        <v>10706.706382978724</v>
      </c>
      <c r="AF554" s="86">
        <f t="shared" si="199"/>
        <v>28967.640353063081</v>
      </c>
      <c r="AG554" s="86">
        <f t="shared" si="193"/>
        <v>785.872340425532</v>
      </c>
      <c r="AH554" s="86">
        <f t="shared" si="188"/>
        <v>1260.5660485738426</v>
      </c>
    </row>
    <row r="555" spans="1:34">
      <c r="A555">
        <v>1923</v>
      </c>
      <c r="B555" s="9"/>
      <c r="C555" s="21">
        <f t="shared" si="189"/>
        <v>69.46345200265641</v>
      </c>
      <c r="D555" s="21">
        <f t="shared" si="194"/>
        <v>1.7344182772198851</v>
      </c>
      <c r="F555" s="9">
        <f t="shared" si="187"/>
        <v>1.5625000000000002</v>
      </c>
      <c r="G555">
        <f t="shared" si="192"/>
        <v>0.6399999999999999</v>
      </c>
      <c r="H555" s="9">
        <v>633.97532675836658</v>
      </c>
      <c r="I555" s="24">
        <v>1.9077311127394176E-3</v>
      </c>
      <c r="T555" s="15">
        <v>18.78</v>
      </c>
      <c r="U555" s="20">
        <f t="shared" si="190"/>
        <v>0.38995441086221894</v>
      </c>
      <c r="V555" s="37">
        <f t="shared" si="200"/>
        <v>450.72</v>
      </c>
      <c r="W555" s="37">
        <f t="shared" si="198"/>
        <v>704.25000000000011</v>
      </c>
      <c r="X555" s="130">
        <f t="shared" si="191"/>
        <v>94.105855201801205</v>
      </c>
      <c r="Y555" s="130">
        <f t="shared" si="195"/>
        <v>6.5822975635422463</v>
      </c>
      <c r="Z555" s="132">
        <v>7608</v>
      </c>
      <c r="AA555" s="131">
        <f t="shared" si="201"/>
        <v>11887.500000000002</v>
      </c>
      <c r="AE555" s="86">
        <f t="shared" si="196"/>
        <v>11887.500000000002</v>
      </c>
      <c r="AF555" s="86">
        <f t="shared" si="199"/>
        <v>31010.624363215367</v>
      </c>
      <c r="AG555" s="86">
        <f t="shared" si="193"/>
        <v>704.25000000000011</v>
      </c>
      <c r="AH555" s="86">
        <f t="shared" si="188"/>
        <v>1402.8512189871858</v>
      </c>
    </row>
    <row r="556" spans="1:34">
      <c r="A556">
        <v>1924</v>
      </c>
      <c r="B556" s="9"/>
      <c r="C556" s="21">
        <f t="shared" si="189"/>
        <v>79.267602885914229</v>
      </c>
      <c r="D556" s="21">
        <f t="shared" si="194"/>
        <v>1.979216052082752</v>
      </c>
      <c r="F556" s="9">
        <f t="shared" si="187"/>
        <v>1.0869565217391306</v>
      </c>
      <c r="G556">
        <f t="shared" si="192"/>
        <v>0.91999999999999982</v>
      </c>
      <c r="H556" s="9">
        <v>441.02631426668978</v>
      </c>
      <c r="I556" s="24">
        <v>2.1769904589819182E-3</v>
      </c>
      <c r="T556" s="15">
        <v>20.46</v>
      </c>
      <c r="U556" s="20">
        <f t="shared" si="190"/>
        <v>0.37229269561659273</v>
      </c>
      <c r="V556" s="37">
        <f t="shared" si="200"/>
        <v>491.04</v>
      </c>
      <c r="W556" s="37">
        <f t="shared" si="198"/>
        <v>533.73913043478274</v>
      </c>
      <c r="X556" s="130">
        <f t="shared" si="191"/>
        <v>80.645421156250521</v>
      </c>
      <c r="Y556" s="130">
        <f t="shared" si="195"/>
        <v>5.6407984184332234</v>
      </c>
      <c r="Z556" s="132">
        <v>7440</v>
      </c>
      <c r="AA556" s="131">
        <f t="shared" si="201"/>
        <v>8086.9565217391319</v>
      </c>
      <c r="AE556" s="86">
        <f t="shared" si="196"/>
        <v>8086.9565217391319</v>
      </c>
      <c r="AF556" s="86">
        <f t="shared" si="199"/>
        <v>31981.125317530092</v>
      </c>
      <c r="AG556" s="86">
        <f t="shared" si="193"/>
        <v>533.73913043478274</v>
      </c>
      <c r="AH556" s="86">
        <f t="shared" si="188"/>
        <v>1474.4221036862432</v>
      </c>
    </row>
    <row r="557" spans="1:34">
      <c r="A557">
        <v>1925</v>
      </c>
      <c r="B557" s="9"/>
      <c r="C557" s="21">
        <f t="shared" si="189"/>
        <v>84.899774669913398</v>
      </c>
      <c r="D557" s="21">
        <f t="shared" si="194"/>
        <v>2.1198445610465266</v>
      </c>
      <c r="F557" s="9">
        <f t="shared" si="187"/>
        <v>1.2605042016806725</v>
      </c>
      <c r="G557">
        <f t="shared" si="192"/>
        <v>0.79333333333333322</v>
      </c>
      <c r="H557" s="9">
        <v>511.44228041011075</v>
      </c>
      <c r="I557" s="24">
        <v>2.3316713600148439E-3</v>
      </c>
      <c r="T557" s="15">
        <v>22.14</v>
      </c>
      <c r="U557" s="20">
        <f t="shared" si="190"/>
        <v>0.37613668268179756</v>
      </c>
      <c r="V557" s="37">
        <f t="shared" si="200"/>
        <v>531.36</v>
      </c>
      <c r="W557" s="37">
        <f t="shared" ref="W557:W581" si="202">IF(V557="","",V557*F557)</f>
        <v>669.78151260504217</v>
      </c>
      <c r="X557" s="130">
        <f t="shared" si="191"/>
        <v>83.845159432450799</v>
      </c>
      <c r="Y557" s="130">
        <f t="shared" si="195"/>
        <v>5.8646062719853882</v>
      </c>
      <c r="Z557" s="132">
        <v>8284.7999999999993</v>
      </c>
      <c r="AA557" s="131">
        <f t="shared" si="201"/>
        <v>10443.025210084033</v>
      </c>
      <c r="AE557" s="86">
        <f t="shared" si="196"/>
        <v>10443.025210084033</v>
      </c>
      <c r="AF557" s="86">
        <f t="shared" si="199"/>
        <v>32956.218210931111</v>
      </c>
      <c r="AG557" s="86">
        <f t="shared" si="193"/>
        <v>669.78151260504217</v>
      </c>
      <c r="AH557" s="86">
        <f t="shared" si="188"/>
        <v>1539.3441486463591</v>
      </c>
    </row>
    <row r="558" spans="1:34">
      <c r="A558">
        <v>1926</v>
      </c>
      <c r="B558" s="9"/>
      <c r="C558" s="21">
        <f t="shared" si="189"/>
        <v>110.55744613035407</v>
      </c>
      <c r="D558" s="21">
        <f t="shared" si="194"/>
        <v>2.7604855463259441</v>
      </c>
      <c r="F558" s="9">
        <f t="shared" si="187"/>
        <v>0.87548638132295742</v>
      </c>
      <c r="G558">
        <f t="shared" si="192"/>
        <v>1.142222222222222</v>
      </c>
      <c r="H558" s="9">
        <v>355.2235293899019</v>
      </c>
      <c r="I558" s="24">
        <v>3.0363287980537282E-3</v>
      </c>
      <c r="T558" s="15">
        <v>25.5</v>
      </c>
      <c r="U558" s="20">
        <f t="shared" si="190"/>
        <v>0.33268007714314013</v>
      </c>
      <c r="V558" s="37">
        <f t="shared" si="200"/>
        <v>612</v>
      </c>
      <c r="W558" s="37">
        <f t="shared" si="202"/>
        <v>535.79766536964996</v>
      </c>
      <c r="X558" s="130">
        <f t="shared" si="191"/>
        <v>57.821245357311689</v>
      </c>
      <c r="Y558" s="130">
        <f t="shared" si="195"/>
        <v>4.0443460358577825</v>
      </c>
      <c r="Z558" s="132">
        <v>7440</v>
      </c>
      <c r="AA558" s="131">
        <f t="shared" si="201"/>
        <v>6513.618677042803</v>
      </c>
      <c r="AE558" s="86">
        <f t="shared" si="196"/>
        <v>6513.618677042803</v>
      </c>
      <c r="AF558" s="86">
        <f t="shared" si="199"/>
        <v>33738.138515499639</v>
      </c>
      <c r="AG558" s="86">
        <f t="shared" si="193"/>
        <v>535.79766536964996</v>
      </c>
      <c r="AH558" s="86">
        <f t="shared" si="188"/>
        <v>1812.5316758399779</v>
      </c>
    </row>
    <row r="559" spans="1:34">
      <c r="A559">
        <v>1927</v>
      </c>
      <c r="B559" s="9"/>
      <c r="C559" s="21">
        <f t="shared" si="189"/>
        <v>115.35522209450149</v>
      </c>
      <c r="D559" s="21">
        <f t="shared" si="194"/>
        <v>2.8802802021098994</v>
      </c>
      <c r="F559" s="9">
        <f t="shared" si="187"/>
        <v>0.92592592592592615</v>
      </c>
      <c r="G559">
        <f t="shared" si="192"/>
        <v>1.0799999999999996</v>
      </c>
      <c r="H559" s="9">
        <v>375.68908252347649</v>
      </c>
      <c r="I559" s="24">
        <v>3.1680940100447387E-3</v>
      </c>
      <c r="T559" s="15">
        <v>50</v>
      </c>
      <c r="U559" s="20">
        <f t="shared" si="190"/>
        <v>0.6251832815156696</v>
      </c>
      <c r="V559" s="37">
        <f t="shared" si="200"/>
        <v>1200</v>
      </c>
      <c r="W559" s="37">
        <f t="shared" si="202"/>
        <v>1111.1111111111113</v>
      </c>
      <c r="X559" s="130">
        <f t="shared" si="191"/>
        <v>205.49110027686271</v>
      </c>
      <c r="Y559" s="130">
        <f t="shared" si="195"/>
        <v>14.373213715357851</v>
      </c>
      <c r="Z559" s="132">
        <v>27588.48</v>
      </c>
      <c r="AA559" s="131">
        <f t="shared" si="201"/>
        <v>25544.888888888894</v>
      </c>
      <c r="AE559" s="86">
        <f t="shared" si="196"/>
        <v>25544.888888888894</v>
      </c>
      <c r="AF559" s="86">
        <f t="shared" si="199"/>
        <v>32841.406131225223</v>
      </c>
      <c r="AG559" s="86">
        <f t="shared" si="193"/>
        <v>1111.1111111111113</v>
      </c>
      <c r="AH559" s="86">
        <f t="shared" si="188"/>
        <v>1838.5329513501822</v>
      </c>
    </row>
    <row r="560" spans="1:34">
      <c r="A560">
        <v>1928</v>
      </c>
      <c r="B560" s="9"/>
      <c r="C560" s="21">
        <f t="shared" si="189"/>
        <v>115.14662313953856</v>
      </c>
      <c r="D560" s="21">
        <f t="shared" si="194"/>
        <v>2.8750717388149449</v>
      </c>
      <c r="F560" s="9">
        <f t="shared" si="187"/>
        <v>0.91370558375634536</v>
      </c>
      <c r="G560">
        <f t="shared" si="192"/>
        <v>1.0944444444444443</v>
      </c>
      <c r="H560" s="9">
        <v>370.73074945463873</v>
      </c>
      <c r="I560" s="24">
        <v>3.1623650877842602E-3</v>
      </c>
      <c r="T560" s="15">
        <v>40</v>
      </c>
      <c r="U560" s="20">
        <f t="shared" si="190"/>
        <v>0.50105268793936997</v>
      </c>
      <c r="V560" s="37">
        <f t="shared" si="200"/>
        <v>960</v>
      </c>
      <c r="W560" s="37">
        <f t="shared" si="202"/>
        <v>877.15736040609158</v>
      </c>
      <c r="X560" s="130">
        <f t="shared" si="191"/>
        <v>541.736276409011</v>
      </c>
      <c r="Y560" s="130">
        <f t="shared" si="195"/>
        <v>37.892109525414853</v>
      </c>
      <c r="Z560" s="132">
        <v>72600</v>
      </c>
      <c r="AA560" s="131">
        <f t="shared" si="201"/>
        <v>66335.025380710678</v>
      </c>
      <c r="AE560" s="86">
        <f t="shared" si="196"/>
        <v>66335.025380710678</v>
      </c>
      <c r="AF560" s="86">
        <f t="shared" si="199"/>
        <v>31914.440538424464</v>
      </c>
      <c r="AG560" s="86">
        <f t="shared" si="193"/>
        <v>877.15736040609158</v>
      </c>
      <c r="AH560" s="86">
        <f t="shared" si="188"/>
        <v>1825.4075236791136</v>
      </c>
    </row>
    <row r="561" spans="1:34">
      <c r="A561">
        <v>1929</v>
      </c>
      <c r="B561" s="9"/>
      <c r="C561" s="21">
        <f t="shared" si="189"/>
        <v>122.23898760827825</v>
      </c>
      <c r="D561" s="21">
        <f t="shared" si="194"/>
        <v>3.0521594908434015</v>
      </c>
      <c r="F561" s="9">
        <f t="shared" si="187"/>
        <v>0.91370558375634547</v>
      </c>
      <c r="G561">
        <f t="shared" si="192"/>
        <v>1.0944444444444441</v>
      </c>
      <c r="H561" s="9">
        <v>370.73074945463873</v>
      </c>
      <c r="I561" s="24">
        <v>3.357148444640537E-3</v>
      </c>
      <c r="T561" s="15">
        <v>47.5</v>
      </c>
      <c r="U561" s="20">
        <f t="shared" si="190"/>
        <v>1.4274670974273114</v>
      </c>
      <c r="V561" s="37">
        <f t="shared" ref="V561:V581" si="203">4*6*81500/32000*T561</f>
        <v>2903.4375</v>
      </c>
      <c r="W561" s="37">
        <f t="shared" si="202"/>
        <v>2652.8870558375643</v>
      </c>
      <c r="X561" s="130">
        <f t="shared" si="191"/>
        <v>483.35270557982864</v>
      </c>
      <c r="Y561" s="130">
        <f t="shared" si="195"/>
        <v>33.808431254857389</v>
      </c>
      <c r="Z561" s="132">
        <v>68765.625</v>
      </c>
      <c r="AA561" s="131">
        <f t="shared" si="201"/>
        <v>62831.535532994945</v>
      </c>
      <c r="AE561" s="86">
        <f t="shared" si="196"/>
        <v>62831.535532994945</v>
      </c>
      <c r="AF561" s="86">
        <f t="shared" si="199"/>
        <v>31307.835946587722</v>
      </c>
      <c r="AG561" s="86">
        <f t="shared" si="193"/>
        <v>2652.8870558375643</v>
      </c>
      <c r="AH561" s="86">
        <f t="shared" si="188"/>
        <v>1798.6604682855277</v>
      </c>
    </row>
    <row r="562" spans="1:34">
      <c r="A562">
        <v>1930</v>
      </c>
      <c r="B562" s="9"/>
      <c r="C562" s="21">
        <f t="shared" si="189"/>
        <v>123.07338342812997</v>
      </c>
      <c r="D562" s="21">
        <f t="shared" si="194"/>
        <v>3.0729933440232196</v>
      </c>
      <c r="F562" s="9">
        <f t="shared" si="187"/>
        <v>0.91370558375634547</v>
      </c>
      <c r="G562">
        <f t="shared" si="192"/>
        <v>1.0944444444444441</v>
      </c>
      <c r="H562" s="9">
        <v>370.73074945463873</v>
      </c>
      <c r="I562" s="24">
        <v>3.3800641336824517E-3</v>
      </c>
      <c r="T562" s="15">
        <v>50</v>
      </c>
      <c r="U562" s="20">
        <f t="shared" si="190"/>
        <v>1.4924098467304276</v>
      </c>
      <c r="V562" s="37">
        <f t="shared" si="203"/>
        <v>3056.25</v>
      </c>
      <c r="W562" s="37">
        <f t="shared" si="202"/>
        <v>2792.512690355331</v>
      </c>
      <c r="X562" s="130">
        <f t="shared" si="191"/>
        <v>409.66462983199762</v>
      </c>
      <c r="Y562" s="130">
        <f t="shared" si="195"/>
        <v>28.654269057224209</v>
      </c>
      <c r="Z562" s="132">
        <v>58680</v>
      </c>
      <c r="AA562" s="131">
        <f t="shared" si="201"/>
        <v>53616.243654822356</v>
      </c>
      <c r="AE562" s="86">
        <f t="shared" si="196"/>
        <v>53616.243654822356</v>
      </c>
      <c r="AF562" s="86">
        <f t="shared" si="199"/>
        <v>30752.124105988409</v>
      </c>
      <c r="AG562" s="86">
        <f t="shared" si="193"/>
        <v>2792.512690355331</v>
      </c>
      <c r="AH562" s="86">
        <f t="shared" si="188"/>
        <v>1770.5413934159581</v>
      </c>
    </row>
    <row r="563" spans="1:34">
      <c r="A563">
        <v>1931</v>
      </c>
      <c r="B563" s="9"/>
      <c r="C563" s="21">
        <f t="shared" si="189"/>
        <v>118.27560746398255</v>
      </c>
      <c r="D563" s="21">
        <f t="shared" si="194"/>
        <v>2.9531986882392642</v>
      </c>
      <c r="F563" s="9">
        <f t="shared" si="187"/>
        <v>0.91370558375634547</v>
      </c>
      <c r="G563">
        <f t="shared" si="192"/>
        <v>1.0944444444444441</v>
      </c>
      <c r="H563" s="9">
        <v>370.73074945463873</v>
      </c>
      <c r="I563" s="24">
        <v>3.2482989216914412E-3</v>
      </c>
      <c r="T563" s="15">
        <v>52.5</v>
      </c>
      <c r="U563" s="20">
        <f t="shared" si="190"/>
        <v>1.6305959436499116</v>
      </c>
      <c r="V563" s="37">
        <f t="shared" si="203"/>
        <v>3209.0625</v>
      </c>
      <c r="W563" s="37">
        <f t="shared" si="202"/>
        <v>2932.1383248730972</v>
      </c>
      <c r="X563" s="130">
        <f t="shared" si="191"/>
        <v>475.12727956521906</v>
      </c>
      <c r="Y563" s="130">
        <f t="shared" si="195"/>
        <v>33.233098280102951</v>
      </c>
      <c r="Z563" s="132">
        <v>65403.75</v>
      </c>
      <c r="AA563" s="131">
        <f t="shared" si="201"/>
        <v>59759.771573604077</v>
      </c>
      <c r="AE563" s="86">
        <f t="shared" si="196"/>
        <v>59759.771573604077</v>
      </c>
      <c r="AF563" s="86">
        <f t="shared" si="199"/>
        <v>30568.110488174356</v>
      </c>
      <c r="AG563" s="86">
        <f t="shared" si="193"/>
        <v>2932.1383248730972</v>
      </c>
      <c r="AH563" s="86">
        <f t="shared" si="188"/>
        <v>1744.158451207705</v>
      </c>
    </row>
    <row r="564" spans="1:34">
      <c r="A564">
        <v>1932</v>
      </c>
      <c r="B564" s="9"/>
      <c r="C564" s="21">
        <f t="shared" si="189"/>
        <v>107.84565971583595</v>
      </c>
      <c r="D564" s="21">
        <f t="shared" si="194"/>
        <v>2.6927755234915338</v>
      </c>
      <c r="F564" s="9">
        <f t="shared" si="187"/>
        <v>0.91370558375634547</v>
      </c>
      <c r="G564">
        <f t="shared" si="192"/>
        <v>1.0944444444444441</v>
      </c>
      <c r="H564" s="9">
        <v>370.73074945463873</v>
      </c>
      <c r="I564" s="24">
        <v>2.9618528086675045E-3</v>
      </c>
      <c r="T564" s="15">
        <v>52.5</v>
      </c>
      <c r="U564" s="20">
        <f t="shared" si="190"/>
        <v>1.7882938105406188</v>
      </c>
      <c r="V564" s="37">
        <f t="shared" si="203"/>
        <v>3209.0625</v>
      </c>
      <c r="W564" s="37">
        <f t="shared" si="202"/>
        <v>2932.1383248730972</v>
      </c>
      <c r="X564" s="130">
        <f t="shared" si="191"/>
        <v>406.1484077916117</v>
      </c>
      <c r="Y564" s="130">
        <f t="shared" si="195"/>
        <v>28.408324533159544</v>
      </c>
      <c r="Z564" s="132">
        <v>50978.25</v>
      </c>
      <c r="AA564" s="131">
        <f t="shared" si="201"/>
        <v>46579.111675126922</v>
      </c>
      <c r="AE564" s="86">
        <f t="shared" si="196"/>
        <v>46579.111675126922</v>
      </c>
      <c r="AF564" s="86">
        <f t="shared" si="199"/>
        <v>29439.941536356528</v>
      </c>
      <c r="AG564" s="86">
        <f t="shared" si="193"/>
        <v>2932.1383248730972</v>
      </c>
      <c r="AH564" s="86">
        <f t="shared" si="188"/>
        <v>1718.0719850422915</v>
      </c>
    </row>
    <row r="565" spans="1:34">
      <c r="A565">
        <v>1933</v>
      </c>
      <c r="B565" s="9"/>
      <c r="C565" s="21">
        <f t="shared" si="189"/>
        <v>104.29947748146611</v>
      </c>
      <c r="D565" s="21">
        <f t="shared" si="194"/>
        <v>2.604231647477306</v>
      </c>
      <c r="F565" s="9">
        <f t="shared" si="187"/>
        <v>0.91370558375634547</v>
      </c>
      <c r="G565">
        <f t="shared" si="192"/>
        <v>1.0944444444444441</v>
      </c>
      <c r="H565" s="9">
        <v>370.73074945463873</v>
      </c>
      <c r="I565" s="24">
        <v>2.8644611302393662E-3</v>
      </c>
      <c r="T565" s="15">
        <v>53.5</v>
      </c>
      <c r="U565" s="20">
        <f t="shared" si="190"/>
        <v>1.8843166724818374</v>
      </c>
      <c r="V565" s="37">
        <f t="shared" si="203"/>
        <v>3270.1875</v>
      </c>
      <c r="W565" s="37">
        <f t="shared" si="202"/>
        <v>2987.9885786802042</v>
      </c>
      <c r="X565" s="130">
        <f t="shared" si="191"/>
        <v>536.03490235784852</v>
      </c>
      <c r="Y565" s="130">
        <f t="shared" si="195"/>
        <v>37.49332306897881</v>
      </c>
      <c r="Z565" s="132">
        <v>65068.785000000003</v>
      </c>
      <c r="AA565" s="131">
        <f t="shared" si="201"/>
        <v>59453.712182741139</v>
      </c>
      <c r="AE565" s="86">
        <f t="shared" si="196"/>
        <v>59453.712182741139</v>
      </c>
      <c r="AF565" s="86">
        <f t="shared" si="199"/>
        <v>29107.276463587703</v>
      </c>
      <c r="AG565" s="86">
        <f t="shared" si="193"/>
        <v>2987.9885786802042</v>
      </c>
      <c r="AH565" s="86">
        <f t="shared" si="188"/>
        <v>1682.494737609733</v>
      </c>
    </row>
    <row r="566" spans="1:34">
      <c r="A566">
        <v>1934</v>
      </c>
      <c r="B566" s="9"/>
      <c r="C566" s="21">
        <f t="shared" si="189"/>
        <v>99.918899427244526</v>
      </c>
      <c r="D566" s="21">
        <f t="shared" si="194"/>
        <v>2.4948539182832592</v>
      </c>
      <c r="F566" s="9">
        <f t="shared" si="187"/>
        <v>0.91370558375634547</v>
      </c>
      <c r="G566">
        <f t="shared" si="192"/>
        <v>1.0944444444444441</v>
      </c>
      <c r="H566" s="9">
        <v>370.73074945463873</v>
      </c>
      <c r="I566" s="24">
        <v>2.7441537627693126E-3</v>
      </c>
      <c r="T566" s="15">
        <v>53.5</v>
      </c>
      <c r="U566" s="20">
        <f t="shared" si="190"/>
        <v>1.9669276330708119</v>
      </c>
      <c r="V566" s="37">
        <f t="shared" si="203"/>
        <v>3270.1875</v>
      </c>
      <c r="W566" s="37">
        <f t="shared" si="202"/>
        <v>2987.9885786802042</v>
      </c>
      <c r="X566" s="130">
        <f t="shared" si="191"/>
        <v>413.42817460069239</v>
      </c>
      <c r="Y566" s="130">
        <f t="shared" si="195"/>
        <v>28.917512736463284</v>
      </c>
      <c r="Z566" s="132">
        <v>48077.868799999997</v>
      </c>
      <c r="AA566" s="131">
        <f t="shared" si="201"/>
        <v>43929.017177664988</v>
      </c>
      <c r="AE566" s="86">
        <f t="shared" si="196"/>
        <v>43929.017177664988</v>
      </c>
      <c r="AF566" s="86">
        <f t="shared" si="199"/>
        <v>28629.444150387564</v>
      </c>
      <c r="AG566" s="86">
        <f t="shared" si="193"/>
        <v>2987.9885786802042</v>
      </c>
      <c r="AH566" s="86">
        <f t="shared" si="188"/>
        <v>1650.5473274007022</v>
      </c>
    </row>
    <row r="567" spans="1:34">
      <c r="A567">
        <v>1935</v>
      </c>
      <c r="B567" s="9"/>
      <c r="C567" s="21">
        <f t="shared" si="189"/>
        <v>91.574941228727241</v>
      </c>
      <c r="D567" s="21">
        <f t="shared" si="194"/>
        <v>2.2865153864850751</v>
      </c>
      <c r="F567" s="9">
        <f t="shared" si="187"/>
        <v>0.91370558375634547</v>
      </c>
      <c r="G567">
        <f t="shared" si="192"/>
        <v>1.0944444444444441</v>
      </c>
      <c r="H567" s="9">
        <v>370.73074945463873</v>
      </c>
      <c r="I567" s="24">
        <v>2.5149968723501637E-3</v>
      </c>
      <c r="T567" s="15">
        <v>51</v>
      </c>
      <c r="U567" s="20">
        <f t="shared" si="190"/>
        <v>2.0458593297548315</v>
      </c>
      <c r="V567" s="37">
        <f t="shared" si="203"/>
        <v>3117.375</v>
      </c>
      <c r="W567" s="37">
        <f t="shared" si="202"/>
        <v>2848.3629441624375</v>
      </c>
      <c r="X567" s="130">
        <f t="shared" si="191"/>
        <v>443.07469340730529</v>
      </c>
      <c r="Y567" s="130">
        <f t="shared" si="195"/>
        <v>30.991158505792018</v>
      </c>
      <c r="Z567" s="132">
        <v>47222.73</v>
      </c>
      <c r="AA567" s="131">
        <f t="shared" si="201"/>
        <v>43147.67208121829</v>
      </c>
      <c r="AE567" s="86">
        <f t="shared" si="196"/>
        <v>43147.67208121829</v>
      </c>
      <c r="AF567" s="86">
        <f t="shared" si="199"/>
        <v>28295.047576440054</v>
      </c>
      <c r="AG567" s="86">
        <f t="shared" si="193"/>
        <v>2848.3629441624375</v>
      </c>
      <c r="AH567" s="86">
        <f t="shared" si="188"/>
        <v>1626.5691760545935</v>
      </c>
    </row>
    <row r="568" spans="1:34">
      <c r="A568">
        <v>1936</v>
      </c>
      <c r="B568" s="9"/>
      <c r="C568" s="21">
        <f t="shared" si="189"/>
        <v>98.250107787541069</v>
      </c>
      <c r="D568" s="21">
        <f t="shared" si="194"/>
        <v>2.4531862119236227</v>
      </c>
      <c r="F568" s="9">
        <f t="shared" si="187"/>
        <v>0.91370558375634547</v>
      </c>
      <c r="G568">
        <f t="shared" si="192"/>
        <v>1.0944444444444441</v>
      </c>
      <c r="H568" s="9">
        <v>370.73074945463873</v>
      </c>
      <c r="I568" s="24">
        <v>2.6983223846854831E-3</v>
      </c>
      <c r="T568" s="15">
        <v>102.72</v>
      </c>
      <c r="U568" s="20">
        <f t="shared" si="190"/>
        <v>3.8406454470967391</v>
      </c>
      <c r="V568" s="37">
        <f t="shared" si="203"/>
        <v>6278.76</v>
      </c>
      <c r="W568" s="37">
        <f t="shared" si="202"/>
        <v>5736.9380710659916</v>
      </c>
      <c r="X568" s="130">
        <f t="shared" si="191"/>
        <v>356.95111331785796</v>
      </c>
      <c r="Y568" s="130">
        <f t="shared" si="195"/>
        <v>24.967186563019069</v>
      </c>
      <c r="Z568" s="132">
        <v>40816.83</v>
      </c>
      <c r="AA568" s="131">
        <f t="shared" si="201"/>
        <v>37294.565482233513</v>
      </c>
      <c r="AE568" s="86">
        <f t="shared" si="196"/>
        <v>37294.565482233513</v>
      </c>
      <c r="AF568" s="86">
        <f t="shared" si="199"/>
        <v>27841.380761341923</v>
      </c>
      <c r="AG568" s="86">
        <f t="shared" si="193"/>
        <v>5736.9380710659916</v>
      </c>
      <c r="AH568" s="86">
        <f t="shared" si="188"/>
        <v>1596.3504149892372</v>
      </c>
    </row>
    <row r="569" spans="1:34">
      <c r="A569">
        <v>1937</v>
      </c>
      <c r="B569" s="9"/>
      <c r="C569" s="21">
        <f t="shared" si="189"/>
        <v>123.69918029301878</v>
      </c>
      <c r="D569" s="21">
        <f t="shared" si="194"/>
        <v>3.0886187339080853</v>
      </c>
      <c r="F569" s="9">
        <f t="shared" si="187"/>
        <v>0.64285714285714313</v>
      </c>
      <c r="G569">
        <f t="shared" si="192"/>
        <v>1.5555555555555549</v>
      </c>
      <c r="H569" s="9">
        <v>260.83556300915654</v>
      </c>
      <c r="I569" s="24">
        <v>3.397250900463888E-3</v>
      </c>
      <c r="T569" s="15">
        <v>51</v>
      </c>
      <c r="U569" s="20">
        <f t="shared" si="190"/>
        <v>1.5145569068505418</v>
      </c>
      <c r="V569" s="37">
        <f t="shared" si="203"/>
        <v>3117.375</v>
      </c>
      <c r="W569" s="37">
        <f t="shared" si="202"/>
        <v>2004.0267857142865</v>
      </c>
      <c r="X569" s="130">
        <f t="shared" si="191"/>
        <v>180.44443144036921</v>
      </c>
      <c r="Y569" s="130">
        <f t="shared" si="195"/>
        <v>12.621307557087848</v>
      </c>
      <c r="Z569" s="132">
        <v>25978.125</v>
      </c>
      <c r="AA569" s="131">
        <f t="shared" si="201"/>
        <v>16700.223214285721</v>
      </c>
      <c r="AE569" s="86">
        <f t="shared" si="196"/>
        <v>16700.223214285721</v>
      </c>
      <c r="AF569" s="86">
        <f t="shared" si="199"/>
        <v>27590.852097724244</v>
      </c>
      <c r="AG569" s="86">
        <f t="shared" si="193"/>
        <v>2004.0267857142865</v>
      </c>
      <c r="AH569" s="86">
        <f t="shared" si="188"/>
        <v>1574.890449631499</v>
      </c>
    </row>
    <row r="570" spans="1:34">
      <c r="A570">
        <v>1938</v>
      </c>
      <c r="B570" s="9"/>
      <c r="C570" s="21">
        <f t="shared" si="189"/>
        <v>140.38709669005337</v>
      </c>
      <c r="D570" s="21">
        <f t="shared" si="194"/>
        <v>3.5052957975044543</v>
      </c>
      <c r="F570" s="9">
        <f t="shared" si="187"/>
        <v>0.47268907563025225</v>
      </c>
      <c r="G570">
        <f t="shared" si="192"/>
        <v>2.115555555555555</v>
      </c>
      <c r="H570" s="9">
        <v>191.79085515379157</v>
      </c>
      <c r="I570" s="24">
        <v>3.8555646813021867E-3</v>
      </c>
      <c r="T570" s="15">
        <v>39.24</v>
      </c>
      <c r="U570" s="20">
        <f t="shared" si="190"/>
        <v>1.026795714935042</v>
      </c>
      <c r="V570" s="37">
        <f t="shared" si="203"/>
        <v>2398.5450000000001</v>
      </c>
      <c r="W570" s="37">
        <f t="shared" si="202"/>
        <v>1133.7660189075634</v>
      </c>
      <c r="X570" s="130">
        <f t="shared" si="191"/>
        <v>185.18226093120802</v>
      </c>
      <c r="Y570" s="130">
        <f t="shared" si="195"/>
        <v>12.952698238859472</v>
      </c>
      <c r="Z570" s="132">
        <v>30256.875</v>
      </c>
      <c r="AA570" s="131">
        <f t="shared" si="201"/>
        <v>14302.094275210089</v>
      </c>
      <c r="AE570" s="86">
        <f t="shared" si="196"/>
        <v>14302.094275210089</v>
      </c>
      <c r="AF570" s="86">
        <f t="shared" si="199"/>
        <v>26427.887482030241</v>
      </c>
      <c r="AG570" s="86">
        <f t="shared" si="193"/>
        <v>1133.7660189075634</v>
      </c>
      <c r="AH570" s="86">
        <f t="shared" si="188"/>
        <v>1525.7168937388826</v>
      </c>
    </row>
    <row r="571" spans="1:34">
      <c r="A571">
        <v>1939</v>
      </c>
      <c r="B571" s="9"/>
      <c r="C571" s="21">
        <f t="shared" si="189"/>
        <v>149.56545070842242</v>
      </c>
      <c r="D571" s="21">
        <f t="shared" si="194"/>
        <v>3.7344681824824577</v>
      </c>
      <c r="F571" s="9">
        <f t="shared" si="187"/>
        <v>0.36734693877551033</v>
      </c>
      <c r="G571">
        <f t="shared" si="192"/>
        <v>2.7222222222222214</v>
      </c>
      <c r="H571" s="9">
        <v>149.04889314808946</v>
      </c>
      <c r="I571" s="24">
        <v>4.1076372607632512E-3</v>
      </c>
      <c r="T571" s="15">
        <v>41.12</v>
      </c>
      <c r="U571" s="20">
        <f t="shared" si="190"/>
        <v>1.0099597436417729</v>
      </c>
      <c r="V571" s="37">
        <f t="shared" si="203"/>
        <v>2513.46</v>
      </c>
      <c r="W571" s="37">
        <f t="shared" si="202"/>
        <v>923.31183673469423</v>
      </c>
      <c r="X571" s="130">
        <f t="shared" si="191"/>
        <v>207.1772687769037</v>
      </c>
      <c r="Y571" s="130">
        <f t="shared" si="195"/>
        <v>14.491153909256955</v>
      </c>
      <c r="Z571" s="132">
        <v>36063.75</v>
      </c>
      <c r="AA571" s="131">
        <f t="shared" si="201"/>
        <v>13247.908163265311</v>
      </c>
      <c r="AE571" s="86">
        <f t="shared" si="196"/>
        <v>13247.908163265311</v>
      </c>
      <c r="AF571" s="86">
        <f t="shared" si="199"/>
        <v>24432.530587096207</v>
      </c>
      <c r="AG571" s="86">
        <f t="shared" si="193"/>
        <v>923.31183673469423</v>
      </c>
      <c r="AH571" s="86">
        <f t="shared" si="188"/>
        <v>1486.9413731753268</v>
      </c>
    </row>
    <row r="572" spans="1:34">
      <c r="A572">
        <v>1940</v>
      </c>
      <c r="B572" s="9"/>
      <c r="C572" s="21">
        <f t="shared" si="189"/>
        <v>177.51771067345533</v>
      </c>
      <c r="D572" s="21">
        <f t="shared" si="194"/>
        <v>4.4324022640063756</v>
      </c>
      <c r="F572" s="9">
        <f t="shared" si="187"/>
        <v>0.32774945375091052</v>
      </c>
      <c r="G572">
        <f t="shared" si="192"/>
        <v>3.0511111111111102</v>
      </c>
      <c r="H572" s="9">
        <v>132.98244290343013</v>
      </c>
      <c r="I572" s="24">
        <v>4.8753128436674004E-3</v>
      </c>
      <c r="T572" s="15">
        <v>41.12</v>
      </c>
      <c r="U572" s="20">
        <f t="shared" si="190"/>
        <v>0.85092965474870885</v>
      </c>
      <c r="V572" s="37">
        <f t="shared" si="203"/>
        <v>2513.46</v>
      </c>
      <c r="W572" s="37">
        <f t="shared" si="202"/>
        <v>823.78514202476356</v>
      </c>
      <c r="X572" s="130">
        <f t="shared" si="191"/>
        <v>201.18175857887465</v>
      </c>
      <c r="Y572" s="130">
        <f t="shared" si="195"/>
        <v>14.071793901486428</v>
      </c>
      <c r="Z572" s="132">
        <v>41565</v>
      </c>
      <c r="AA572" s="131">
        <f t="shared" si="201"/>
        <v>13622.906045156597</v>
      </c>
      <c r="AE572" s="86">
        <f t="shared" si="196"/>
        <v>13622.906045156597</v>
      </c>
      <c r="AF572" s="86">
        <f t="shared" si="199"/>
        <v>22411.530326785749</v>
      </c>
      <c r="AG572" s="86">
        <f t="shared" si="193"/>
        <v>823.78514202476356</v>
      </c>
      <c r="AH572" s="86">
        <f t="shared" si="188"/>
        <v>1428.644089042215</v>
      </c>
    </row>
    <row r="573" spans="1:34">
      <c r="A573">
        <v>1941</v>
      </c>
      <c r="B573" s="9"/>
      <c r="C573" s="21">
        <f t="shared" si="189"/>
        <v>208.18175705300638</v>
      </c>
      <c r="D573" s="21">
        <f t="shared" si="194"/>
        <v>5.1980463683647038</v>
      </c>
      <c r="F573" s="9">
        <f t="shared" si="187"/>
        <v>6.3875088715401013E-2</v>
      </c>
      <c r="G573">
        <f t="shared" si="192"/>
        <v>15.655555555555551</v>
      </c>
      <c r="H573" s="9">
        <v>25.916947353642236</v>
      </c>
      <c r="I573" s="24">
        <v>5.7174644159577745E-3</v>
      </c>
      <c r="T573" s="15">
        <v>27.138400000000001</v>
      </c>
      <c r="U573" s="20">
        <f t="shared" si="190"/>
        <v>0.47887681516754171</v>
      </c>
      <c r="V573" s="37">
        <f t="shared" si="203"/>
        <v>1658.8347000000001</v>
      </c>
      <c r="W573" s="37">
        <f t="shared" si="202"/>
        <v>105.95821362668563</v>
      </c>
      <c r="X573" s="130">
        <f t="shared" si="191"/>
        <v>475.54329290628772</v>
      </c>
      <c r="Y573" s="130">
        <f t="shared" si="195"/>
        <v>33.262196614053003</v>
      </c>
      <c r="Z573" s="132">
        <v>115220.625</v>
      </c>
      <c r="AA573" s="131">
        <f t="shared" si="201"/>
        <v>7359.7276437189521</v>
      </c>
      <c r="AE573" s="86">
        <f t="shared" si="196"/>
        <v>7359.7276437189521</v>
      </c>
      <c r="AF573" s="86">
        <f t="shared" si="199"/>
        <v>20677.935141894828</v>
      </c>
      <c r="AG573" s="86">
        <f t="shared" si="193"/>
        <v>105.95821362668563</v>
      </c>
      <c r="AH573" s="86">
        <f t="shared" si="188"/>
        <v>1356.8615310783671</v>
      </c>
    </row>
    <row r="574" spans="1:34">
      <c r="A574">
        <v>1942</v>
      </c>
      <c r="B574" s="9"/>
      <c r="C574" s="21">
        <f t="shared" si="189"/>
        <v>250.11014700055577</v>
      </c>
      <c r="D574" s="21">
        <f t="shared" si="194"/>
        <v>6.2449474906505813</v>
      </c>
      <c r="F574" s="9">
        <f t="shared" ref="F574:F588" si="204">H574*F573/H573</f>
        <v>3.3936651583710419E-2</v>
      </c>
      <c r="G574">
        <f t="shared" si="192"/>
        <v>29.466666666666658</v>
      </c>
      <c r="H574" s="9">
        <v>13.76959985719529</v>
      </c>
      <c r="I574" s="24">
        <v>6.8689777903140001E-3</v>
      </c>
      <c r="T574" s="15">
        <v>0</v>
      </c>
      <c r="U574" s="20">
        <f t="shared" si="190"/>
        <v>0</v>
      </c>
      <c r="V574" s="37">
        <f t="shared" si="203"/>
        <v>0</v>
      </c>
      <c r="W574" s="37">
        <f t="shared" si="202"/>
        <v>0</v>
      </c>
      <c r="X574" s="130">
        <f t="shared" si="191"/>
        <v>696.10314694268868</v>
      </c>
      <c r="Y574" s="130">
        <f t="shared" si="195"/>
        <v>48.689404482530556</v>
      </c>
      <c r="Z574" s="132">
        <v>202629.375</v>
      </c>
      <c r="AA574" s="131">
        <f t="shared" si="201"/>
        <v>6876.5625000000027</v>
      </c>
      <c r="AE574" s="86">
        <f t="shared" si="196"/>
        <v>6876.5625000000027</v>
      </c>
      <c r="AF574" s="86">
        <f t="shared" si="199"/>
        <v>18379.003587088395</v>
      </c>
      <c r="AG574" s="86">
        <f t="shared" si="193"/>
        <v>0</v>
      </c>
      <c r="AH574" s="86">
        <f t="shared" ref="AH574:AH588" si="205">AVERAGE(W564:W584)</f>
        <v>1269.3461536453262</v>
      </c>
    </row>
    <row r="575" spans="1:34">
      <c r="A575">
        <v>1943</v>
      </c>
      <c r="B575" s="9"/>
      <c r="C575" s="21">
        <f t="shared" si="189"/>
        <v>310.6038439398061</v>
      </c>
      <c r="D575" s="21">
        <f t="shared" si="194"/>
        <v>7.7554018461874188</v>
      </c>
      <c r="F575" s="9">
        <f t="shared" si="204"/>
        <v>2.9693170570768739E-2</v>
      </c>
      <c r="G575">
        <f t="shared" si="192"/>
        <v>33.677777777777763</v>
      </c>
      <c r="H575" s="9">
        <v>12.04783200966081</v>
      </c>
      <c r="I575" s="24">
        <v>8.5303652458528327E-3</v>
      </c>
      <c r="T575" s="15">
        <v>21.35</v>
      </c>
      <c r="U575" s="20">
        <f t="shared" si="190"/>
        <v>0.2525069259145713</v>
      </c>
      <c r="V575" s="37">
        <f t="shared" si="203"/>
        <v>1305.0187500000002</v>
      </c>
      <c r="W575" s="37">
        <f t="shared" si="202"/>
        <v>38.750144341801409</v>
      </c>
      <c r="X575" s="130">
        <f t="shared" si="191"/>
        <v>346.63180670878177</v>
      </c>
      <c r="Y575" s="130">
        <f t="shared" si="195"/>
        <v>24.245395696715271</v>
      </c>
      <c r="Z575" s="132">
        <v>125306.25</v>
      </c>
      <c r="AA575" s="131">
        <f t="shared" si="201"/>
        <v>3720.7398548333904</v>
      </c>
      <c r="AE575" s="86">
        <f t="shared" si="196"/>
        <v>3720.7398548333904</v>
      </c>
      <c r="AF575" s="86">
        <f t="shared" si="199"/>
        <v>16616.496831585984</v>
      </c>
      <c r="AG575" s="86">
        <f t="shared" si="193"/>
        <v>38.750144341801409</v>
      </c>
      <c r="AH575" s="86">
        <f t="shared" si="205"/>
        <v>1171.5348494554576</v>
      </c>
    </row>
    <row r="576" spans="1:34">
      <c r="A576">
        <v>1944</v>
      </c>
      <c r="B576" s="9"/>
      <c r="C576" s="21">
        <f t="shared" si="189"/>
        <v>379.65009803253668</v>
      </c>
      <c r="D576" s="21">
        <f t="shared" si="194"/>
        <v>9.4794031968173957</v>
      </c>
      <c r="F576" s="9">
        <f t="shared" si="204"/>
        <v>2.4252223120452721E-2</v>
      </c>
      <c r="G576">
        <f t="shared" si="192"/>
        <v>41.233333333333313</v>
      </c>
      <c r="H576" s="9">
        <v>9.8401990895397233</v>
      </c>
      <c r="I576" s="24">
        <v>1.0426638514071293E-2</v>
      </c>
      <c r="T576" s="15">
        <v>22.5</v>
      </c>
      <c r="U576" s="20">
        <f t="shared" si="190"/>
        <v>0.21771143643237828</v>
      </c>
      <c r="V576" s="37">
        <f t="shared" si="203"/>
        <v>1375.3125</v>
      </c>
      <c r="W576" s="37">
        <f t="shared" si="202"/>
        <v>33.354385610347634</v>
      </c>
      <c r="X576" s="130">
        <f t="shared" si="191"/>
        <v>172.92105340035383</v>
      </c>
      <c r="Y576" s="130">
        <f t="shared" si="195"/>
        <v>12.095079801798793</v>
      </c>
      <c r="Z576" s="132">
        <v>76406.25</v>
      </c>
      <c r="AA576" s="131">
        <f t="shared" si="201"/>
        <v>1853.0214227970907</v>
      </c>
      <c r="AE576" s="86">
        <f t="shared" si="196"/>
        <v>1853.0214227970907</v>
      </c>
      <c r="AF576" s="86">
        <f t="shared" si="199"/>
        <v>13760.682474842311</v>
      </c>
      <c r="AG576" s="86">
        <f t="shared" si="193"/>
        <v>33.354385610347634</v>
      </c>
      <c r="AH576" s="86">
        <f t="shared" si="205"/>
        <v>1058.0064913789106</v>
      </c>
    </row>
    <row r="577" spans="1:34">
      <c r="A577">
        <v>1945</v>
      </c>
      <c r="B577" s="9"/>
      <c r="C577" s="21">
        <f t="shared" ref="C577:C579" si="206">C576*I577/I576</f>
        <v>563.21717839991709</v>
      </c>
      <c r="D577" s="21">
        <f t="shared" si="194"/>
        <v>14.062850896377457</v>
      </c>
      <c r="F577" s="9">
        <f t="shared" si="204"/>
        <v>2.1908471275559897E-2</v>
      </c>
      <c r="G577">
        <f t="shared" si="192"/>
        <v>45.644444444444417</v>
      </c>
      <c r="H577" s="9">
        <v>8.8892353508475939</v>
      </c>
      <c r="I577" s="24">
        <v>1.5468090103292576E-2</v>
      </c>
      <c r="T577" s="15">
        <v>22.55</v>
      </c>
      <c r="U577" s="20">
        <f t="shared" ref="U577:U581" si="207">IF(V577="","",V577*$U$446/$V$446/I577*$I$446)</f>
        <v>0.14707975411722202</v>
      </c>
      <c r="V577" s="37">
        <f t="shared" si="203"/>
        <v>1378.3687500000001</v>
      </c>
      <c r="W577" s="37">
        <f t="shared" si="202"/>
        <v>30.197952166504404</v>
      </c>
      <c r="X577" s="130">
        <f t="shared" ref="X577:X581" si="208">IF(Z577="","",Z577*$X$446/$Z$446/I577*$I$446)</f>
        <v>74.133176937769477</v>
      </c>
      <c r="Y577" s="130">
        <f t="shared" si="195"/>
        <v>5.1852951008067194</v>
      </c>
      <c r="Z577" s="132">
        <v>48594.375</v>
      </c>
      <c r="AA577" s="131">
        <f t="shared" si="201"/>
        <v>1064.6284688412859</v>
      </c>
      <c r="AE577" s="86">
        <f t="shared" si="196"/>
        <v>1064.6284688412859</v>
      </c>
      <c r="AF577" s="86">
        <f t="shared" si="199"/>
        <v>11605.801424640695</v>
      </c>
      <c r="AG577" s="86">
        <f t="shared" si="193"/>
        <v>30.197952166504404</v>
      </c>
      <c r="AH577" s="86">
        <f t="shared" si="205"/>
        <v>929.34101889215844</v>
      </c>
    </row>
    <row r="578" spans="1:34">
      <c r="A578">
        <v>1946</v>
      </c>
      <c r="B578" s="9"/>
      <c r="C578" s="21">
        <f t="shared" si="206"/>
        <v>859.21909549231805</v>
      </c>
      <c r="D578" s="21">
        <f t="shared" si="194"/>
        <v>21.453660311918057</v>
      </c>
      <c r="F578" s="9">
        <f t="shared" si="204"/>
        <v>1.6744186046511639E-2</v>
      </c>
      <c r="G578">
        <f t="shared" si="192"/>
        <v>59.722222222222179</v>
      </c>
      <c r="H578" s="9">
        <v>6.7938565248896587</v>
      </c>
      <c r="I578" s="24">
        <v>2.3597430790911898E-2</v>
      </c>
      <c r="T578" s="15">
        <v>34.380000000000003</v>
      </c>
      <c r="U578" s="20">
        <f t="shared" si="207"/>
        <v>0.14698878277761268</v>
      </c>
      <c r="V578" s="37">
        <f t="shared" si="203"/>
        <v>2101.4775</v>
      </c>
      <c r="W578" s="37">
        <f t="shared" si="202"/>
        <v>35.18753023255816</v>
      </c>
      <c r="X578" s="130">
        <f t="shared" si="208"/>
        <v>54.706696554277521</v>
      </c>
      <c r="Y578" s="130">
        <f t="shared" si="195"/>
        <v>3.8264968175091152</v>
      </c>
      <c r="Z578" s="132">
        <v>54706.875</v>
      </c>
      <c r="AA578" s="131">
        <f t="shared" si="201"/>
        <v>916.0220930232565</v>
      </c>
      <c r="AE578" s="86">
        <f t="shared" si="196"/>
        <v>916.0220930232565</v>
      </c>
      <c r="AF578" s="86">
        <f t="shared" si="199"/>
        <v>9179.5036818270328</v>
      </c>
      <c r="AG578" s="86">
        <f t="shared" si="193"/>
        <v>35.18753023255816</v>
      </c>
      <c r="AH578" s="86">
        <f t="shared" si="205"/>
        <v>792.2680242299956</v>
      </c>
    </row>
    <row r="579" spans="1:34">
      <c r="A579">
        <v>1947</v>
      </c>
      <c r="B579" s="9"/>
      <c r="C579" s="21">
        <f t="shared" si="206"/>
        <v>1281.8405782472189</v>
      </c>
      <c r="D579" s="21">
        <f t="shared" si="194"/>
        <v>32.006006947496111</v>
      </c>
      <c r="F579" s="9">
        <f t="shared" si="204"/>
        <v>2.6785714285714298E-2</v>
      </c>
      <c r="G579">
        <f t="shared" si="192"/>
        <v>37.333333333333314</v>
      </c>
      <c r="H579" s="9">
        <v>10.868148458714854</v>
      </c>
      <c r="I579" s="24">
        <v>3.5204227290641807E-2</v>
      </c>
      <c r="T579" s="15">
        <v>52</v>
      </c>
      <c r="U579" s="20">
        <f t="shared" si="207"/>
        <v>0.14902240552543372</v>
      </c>
      <c r="V579" s="37">
        <f t="shared" si="203"/>
        <v>3178.5</v>
      </c>
      <c r="W579" s="37">
        <f t="shared" si="202"/>
        <v>85.13839285714289</v>
      </c>
      <c r="X579" s="130">
        <f t="shared" si="208"/>
        <v>31.343594161017112</v>
      </c>
      <c r="Y579" s="130">
        <f t="shared" si="195"/>
        <v>2.192348850518401</v>
      </c>
      <c r="Z579" s="132">
        <v>46760.625</v>
      </c>
      <c r="AA579" s="131">
        <f t="shared" si="201"/>
        <v>1252.5167410714291</v>
      </c>
      <c r="AE579" s="86">
        <f t="shared" si="196"/>
        <v>1252.5167410714291</v>
      </c>
      <c r="AF579" s="86">
        <f t="shared" si="199"/>
        <v>6836.5818651264917</v>
      </c>
      <c r="AG579" s="86">
        <f t="shared" si="193"/>
        <v>85.13839285714289</v>
      </c>
      <c r="AH579" s="86">
        <f t="shared" si="205"/>
        <v>411.90878985799566</v>
      </c>
    </row>
    <row r="580" spans="1:34">
      <c r="A580">
        <v>1948</v>
      </c>
      <c r="F580" s="9">
        <f t="shared" si="204"/>
        <v>1.9271948608137055E-2</v>
      </c>
      <c r="G580">
        <f t="shared" si="192"/>
        <v>51.888888888888864</v>
      </c>
      <c r="H580" s="9">
        <v>7.8194815463130434</v>
      </c>
      <c r="I580" s="24">
        <v>5.5868449884188598E-2</v>
      </c>
      <c r="T580" s="15">
        <v>66.61</v>
      </c>
      <c r="U580" s="20">
        <f t="shared" si="207"/>
        <v>0.12028621356751668</v>
      </c>
      <c r="V580" s="37">
        <f t="shared" si="203"/>
        <v>4071.5362500000001</v>
      </c>
      <c r="W580" s="37">
        <f t="shared" si="202"/>
        <v>78.466437366167071</v>
      </c>
      <c r="X580" s="130">
        <f t="shared" si="208"/>
        <v>24.604155068152398</v>
      </c>
      <c r="Y580" s="130">
        <f t="shared" si="195"/>
        <v>1.7209542340465906</v>
      </c>
      <c r="Z580" s="132">
        <v>58252.125</v>
      </c>
      <c r="AA580" s="131">
        <f t="shared" si="201"/>
        <v>1122.6319593147757</v>
      </c>
      <c r="AE580" s="86">
        <f t="shared" si="196"/>
        <v>1122.6319593147757</v>
      </c>
      <c r="AF580" s="86">
        <f t="shared" si="199"/>
        <v>5939.8871970211067</v>
      </c>
      <c r="AG580" s="86">
        <f t="shared" si="193"/>
        <v>78.466437366167071</v>
      </c>
      <c r="AH580" s="86">
        <f t="shared" si="205"/>
        <v>279.23229020330473</v>
      </c>
    </row>
    <row r="581" spans="1:34">
      <c r="A581">
        <v>1949</v>
      </c>
      <c r="F581" s="9">
        <f t="shared" si="204"/>
        <v>1.9780219780219786E-2</v>
      </c>
      <c r="G581">
        <f t="shared" ref="G581:G588" si="209">1/F581</f>
        <v>50.555555555555543</v>
      </c>
      <c r="H581" s="9">
        <v>8.0257096310509688</v>
      </c>
      <c r="I581" s="24">
        <v>6.3230114988903768E-2</v>
      </c>
      <c r="T581" s="15">
        <v>52</v>
      </c>
      <c r="U581" s="20">
        <f t="shared" si="207"/>
        <v>8.2970252963105021E-2</v>
      </c>
      <c r="V581" s="37">
        <f t="shared" si="203"/>
        <v>3178.5</v>
      </c>
      <c r="W581" s="37">
        <f t="shared" si="202"/>
        <v>62.871428571428588</v>
      </c>
      <c r="X581" s="130" t="str">
        <f t="shared" si="208"/>
        <v/>
      </c>
      <c r="Y581" s="130" t="str">
        <f t="shared" si="195"/>
        <v/>
      </c>
      <c r="AA581" s="131" t="str">
        <f t="shared" si="201"/>
        <v/>
      </c>
      <c r="AH581" s="86">
        <f t="shared" si="205"/>
        <v>201.54740577564488</v>
      </c>
    </row>
    <row r="582" spans="1:34">
      <c r="A582">
        <v>1950</v>
      </c>
      <c r="F582" s="9">
        <f t="shared" si="204"/>
        <v>2.4456521739130446E-2</v>
      </c>
      <c r="G582">
        <f t="shared" si="209"/>
        <v>40.888888888888872</v>
      </c>
      <c r="H582" s="9">
        <v>9.9230920710005197</v>
      </c>
      <c r="I582" s="24">
        <v>6.9554845164472287E-2</v>
      </c>
      <c r="AH582" s="86">
        <f t="shared" si="205"/>
        <v>129.37096267973996</v>
      </c>
    </row>
    <row r="583" spans="1:34">
      <c r="A583">
        <v>1951</v>
      </c>
      <c r="F583" s="9">
        <f t="shared" si="204"/>
        <v>2.0930232558139548E-2</v>
      </c>
      <c r="G583">
        <f t="shared" si="209"/>
        <v>47.77777777777775</v>
      </c>
      <c r="H583" s="9">
        <v>8.4923206561120743</v>
      </c>
      <c r="I583" s="24">
        <v>8.086946662891778E-2</v>
      </c>
      <c r="AH583" s="86">
        <f t="shared" si="205"/>
        <v>52.213831641403971</v>
      </c>
    </row>
    <row r="584" spans="1:34">
      <c r="A584">
        <v>1952</v>
      </c>
      <c r="F584" s="9">
        <f t="shared" si="204"/>
        <v>2.2058823529411773E-2</v>
      </c>
      <c r="G584">
        <f t="shared" si="209"/>
        <v>45.333333333333314</v>
      </c>
      <c r="H584" s="9">
        <v>8.9502399071769396</v>
      </c>
      <c r="I584" s="24">
        <v>9.0482598182001106E-2</v>
      </c>
      <c r="AH584" s="86">
        <f t="shared" si="205"/>
        <v>45.495783893243768</v>
      </c>
    </row>
    <row r="585" spans="1:34">
      <c r="A585">
        <v>1953</v>
      </c>
      <c r="F585" s="9">
        <f t="shared" si="204"/>
        <v>2.4523160762942784E-2</v>
      </c>
      <c r="G585">
        <f t="shared" si="209"/>
        <v>40.777777777777771</v>
      </c>
      <c r="H585" s="9">
        <v>9.9501304690141446</v>
      </c>
      <c r="I585" s="24">
        <v>8.8964433782974237E-2</v>
      </c>
      <c r="AH585" s="86">
        <f t="shared" si="205"/>
        <v>51.995181592278591</v>
      </c>
    </row>
    <row r="586" spans="1:34">
      <c r="A586">
        <v>1954</v>
      </c>
      <c r="F586" s="9">
        <f t="shared" si="204"/>
        <v>3.2846715328467169E-2</v>
      </c>
      <c r="G586">
        <f t="shared" si="209"/>
        <v>30.444444444444429</v>
      </c>
      <c r="H586" s="9">
        <v>13.327364533314569</v>
      </c>
      <c r="I586" s="24">
        <v>8.9342542652165832E-2</v>
      </c>
      <c r="AH586" s="86">
        <f t="shared" si="205"/>
        <v>54.20268780069145</v>
      </c>
    </row>
    <row r="587" spans="1:34">
      <c r="A587">
        <v>1955</v>
      </c>
      <c r="F587" s="9">
        <f t="shared" si="204"/>
        <v>3.422053231939165E-2</v>
      </c>
      <c r="G587">
        <f t="shared" si="209"/>
        <v>29.222222222222211</v>
      </c>
      <c r="H587" s="9">
        <v>13.884782821780197</v>
      </c>
      <c r="I587" s="24">
        <v>9.0167507457674753E-2</v>
      </c>
      <c r="AH587" s="86">
        <f t="shared" si="205"/>
        <v>58.372348238760217</v>
      </c>
    </row>
    <row r="588" spans="1:34">
      <c r="A588">
        <v>1956</v>
      </c>
      <c r="F588" s="9">
        <f t="shared" si="204"/>
        <v>2.7863777089783288E-2</v>
      </c>
      <c r="G588">
        <f t="shared" si="209"/>
        <v>35.888888888888879</v>
      </c>
      <c r="H588" s="9">
        <v>11.305566198539292</v>
      </c>
      <c r="I588" s="24">
        <v>9.3960053994111684E-2</v>
      </c>
      <c r="AH588" s="86">
        <f t="shared" si="205"/>
        <v>65.415947256824168</v>
      </c>
    </row>
    <row r="589" spans="1:34">
      <c r="F589" s="9"/>
      <c r="H589" s="9"/>
    </row>
    <row r="590" spans="1:34">
      <c r="F590" s="9"/>
      <c r="H590" s="9"/>
    </row>
    <row r="591" spans="1:34">
      <c r="F591" s="9"/>
      <c r="H591" s="9"/>
    </row>
    <row r="592" spans="1:34">
      <c r="F592" s="9"/>
      <c r="H592" s="9"/>
    </row>
  </sheetData>
  <sortState ref="A4:V4454">
    <sortCondition ref="A4:A4454"/>
  </sortState>
  <mergeCells count="7">
    <mergeCell ref="J1:O1"/>
    <mergeCell ref="B1:E1"/>
    <mergeCell ref="AE1:AF1"/>
    <mergeCell ref="AG1:AH1"/>
    <mergeCell ref="T1:W1"/>
    <mergeCell ref="X1:AA1"/>
    <mergeCell ref="P1:S1"/>
  </mergeCells>
  <phoneticPr fontId="3" type="noConversion"/>
  <pageMargins left="0.7" right="0.7" top="0.75" bottom="0.75" header="0.3" footer="0.3"/>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T754"/>
  <sheetViews>
    <sheetView zoomScale="125" workbookViewId="0">
      <pane xSplit="1" ySplit="3" topLeftCell="B4" activePane="bottomRight" state="frozen"/>
      <selection pane="topRight" activeCell="B1" sqref="B1"/>
      <selection pane="bottomLeft" activeCell="A4" sqref="A4"/>
      <selection pane="bottomRight" activeCell="A8" sqref="A8"/>
    </sheetView>
  </sheetViews>
  <sheetFormatPr baseColWidth="10" defaultColWidth="11.5" defaultRowHeight="14"/>
  <cols>
    <col min="1" max="1" width="18" customWidth="1"/>
    <col min="2" max="2" width="5.1640625" customWidth="1"/>
    <col min="3" max="3" width="8.1640625" hidden="1" customWidth="1"/>
    <col min="4" max="4" width="11.33203125" hidden="1" customWidth="1"/>
    <col min="5" max="5" width="11.5" hidden="1" customWidth="1"/>
    <col min="6" max="6" width="14.83203125" style="9" customWidth="1"/>
    <col min="7" max="7" width="15.1640625" style="1" customWidth="1"/>
    <col min="8" max="8" width="11.5" style="35"/>
    <col min="11" max="11" width="11.5" style="8"/>
    <col min="13" max="14" width="11.33203125" customWidth="1"/>
    <col min="15" max="15" width="3.5" customWidth="1"/>
    <col min="16" max="16" width="11.5" style="15"/>
    <col min="17" max="18" width="11.5" style="29"/>
    <col min="21" max="21" width="11.33203125" customWidth="1"/>
    <col min="22" max="22" width="11.33203125" style="15" customWidth="1"/>
    <col min="23" max="23" width="2.5" style="14" customWidth="1"/>
    <col min="24" max="24" width="11.5" style="26"/>
    <col min="25" max="26" width="11.5" style="96"/>
    <col min="27" max="27" width="11.5" style="61"/>
    <col min="28" max="28" width="11.83203125" bestFit="1" customWidth="1"/>
    <col min="29" max="29" width="11.83203125" customWidth="1"/>
    <col min="31" max="34" width="11.5" style="15"/>
    <col min="38" max="38" width="11.5" style="74"/>
  </cols>
  <sheetData>
    <row r="1" spans="1:46">
      <c r="D1" s="6"/>
      <c r="E1" s="51"/>
      <c r="F1" s="6" t="s">
        <v>99</v>
      </c>
      <c r="G1" s="6"/>
      <c r="H1" s="48"/>
      <c r="I1" s="6"/>
      <c r="J1" s="6"/>
      <c r="K1" s="48"/>
      <c r="M1" s="6"/>
      <c r="N1" s="6"/>
      <c r="P1" s="136" t="s">
        <v>114</v>
      </c>
      <c r="Q1" s="136"/>
      <c r="R1" s="136"/>
      <c r="S1" s="136"/>
      <c r="T1" s="136"/>
      <c r="U1" s="136"/>
      <c r="V1" s="136"/>
      <c r="W1" s="44"/>
      <c r="X1" s="149" t="s">
        <v>118</v>
      </c>
      <c r="Y1" s="149"/>
      <c r="Z1" s="149"/>
      <c r="AA1" s="149"/>
      <c r="AB1" s="149"/>
      <c r="AC1" s="149"/>
      <c r="AD1" s="149"/>
      <c r="AE1" s="136" t="s">
        <v>15</v>
      </c>
      <c r="AF1" s="136"/>
      <c r="AG1" s="136"/>
      <c r="AH1" s="136"/>
      <c r="AI1" s="148" t="s">
        <v>14</v>
      </c>
      <c r="AJ1" s="148"/>
      <c r="AK1" s="148"/>
      <c r="AL1" s="148"/>
      <c r="AN1" s="142" t="s">
        <v>67</v>
      </c>
      <c r="AO1" s="142"/>
      <c r="AP1" s="142"/>
      <c r="AQ1" s="142"/>
      <c r="AR1" t="s">
        <v>85</v>
      </c>
    </row>
    <row r="2" spans="1:46">
      <c r="D2" s="50"/>
      <c r="E2" s="50"/>
      <c r="F2" s="6"/>
      <c r="G2" s="147" t="s">
        <v>62</v>
      </c>
      <c r="H2" s="147"/>
      <c r="I2" s="142" t="s">
        <v>69</v>
      </c>
      <c r="J2" s="142"/>
      <c r="K2" s="147" t="s">
        <v>65</v>
      </c>
      <c r="L2" s="147"/>
      <c r="M2" s="147"/>
      <c r="N2" s="147"/>
      <c r="P2" s="16"/>
      <c r="Q2" s="142" t="s">
        <v>98</v>
      </c>
      <c r="R2" s="142"/>
      <c r="S2" s="147" t="s">
        <v>65</v>
      </c>
      <c r="T2" s="147"/>
      <c r="U2" s="147"/>
      <c r="V2" s="147"/>
      <c r="W2" s="44"/>
      <c r="X2" s="13"/>
      <c r="Y2" s="149" t="s">
        <v>98</v>
      </c>
      <c r="Z2" s="149"/>
      <c r="AA2" s="147" t="s">
        <v>65</v>
      </c>
      <c r="AB2" s="147"/>
      <c r="AC2" s="147"/>
      <c r="AD2" s="147"/>
      <c r="AE2" s="16"/>
      <c r="AF2" s="136" t="s">
        <v>17</v>
      </c>
      <c r="AG2" s="136"/>
      <c r="AH2" s="136"/>
      <c r="AI2" s="13"/>
      <c r="AJ2" s="148" t="s">
        <v>17</v>
      </c>
      <c r="AK2" s="148"/>
      <c r="AL2" s="148"/>
    </row>
    <row r="3" spans="1:46">
      <c r="D3" s="13"/>
      <c r="E3" s="15"/>
      <c r="F3" s="19" t="s">
        <v>97</v>
      </c>
      <c r="G3" s="18" t="s">
        <v>61</v>
      </c>
      <c r="H3" s="8" t="s">
        <v>63</v>
      </c>
      <c r="I3" t="s">
        <v>61</v>
      </c>
      <c r="J3" t="s">
        <v>63</v>
      </c>
      <c r="K3" s="8" t="s">
        <v>58</v>
      </c>
      <c r="L3" t="s">
        <v>60</v>
      </c>
      <c r="M3" s="13" t="s">
        <v>57</v>
      </c>
      <c r="N3" s="18" t="s">
        <v>56</v>
      </c>
      <c r="P3" s="28" t="s">
        <v>97</v>
      </c>
      <c r="Q3" s="15" t="s">
        <v>61</v>
      </c>
      <c r="R3" s="15" t="s">
        <v>63</v>
      </c>
      <c r="S3" s="30" t="s">
        <v>58</v>
      </c>
      <c r="T3" s="15" t="s">
        <v>60</v>
      </c>
      <c r="U3" s="16" t="s">
        <v>57</v>
      </c>
      <c r="V3" s="88" t="s">
        <v>56</v>
      </c>
      <c r="W3" s="44"/>
      <c r="X3" s="25" t="s">
        <v>97</v>
      </c>
      <c r="Y3" s="96" t="s">
        <v>61</v>
      </c>
      <c r="Z3" s="96" t="s">
        <v>63</v>
      </c>
      <c r="AA3" s="57" t="s">
        <v>58</v>
      </c>
      <c r="AB3" t="s">
        <v>60</v>
      </c>
      <c r="AC3" s="13" t="s">
        <v>57</v>
      </c>
      <c r="AD3" s="87" t="s">
        <v>56</v>
      </c>
      <c r="AE3" s="16"/>
      <c r="AF3" s="30" t="s">
        <v>58</v>
      </c>
      <c r="AG3" s="15" t="s">
        <v>60</v>
      </c>
      <c r="AH3" s="16" t="s">
        <v>56</v>
      </c>
      <c r="AI3" s="13"/>
      <c r="AJ3" s="8" t="s">
        <v>58</v>
      </c>
      <c r="AK3" t="s">
        <v>60</v>
      </c>
      <c r="AL3" s="76" t="s">
        <v>56</v>
      </c>
    </row>
    <row r="4" spans="1:46">
      <c r="D4" s="13"/>
      <c r="E4" s="15"/>
      <c r="G4" s="17"/>
      <c r="H4" s="8" t="s">
        <v>64</v>
      </c>
      <c r="J4" t="s">
        <v>64</v>
      </c>
      <c r="K4" s="8" t="s">
        <v>59</v>
      </c>
      <c r="M4" s="7"/>
      <c r="N4" s="18" t="s">
        <v>18</v>
      </c>
      <c r="Q4" s="15"/>
      <c r="R4" s="15" t="s">
        <v>64</v>
      </c>
      <c r="S4" s="30" t="s">
        <v>59</v>
      </c>
      <c r="T4" s="15"/>
      <c r="U4" s="16"/>
      <c r="V4" s="88" t="s">
        <v>18</v>
      </c>
      <c r="W4" s="44"/>
      <c r="Z4" s="96" t="s">
        <v>64</v>
      </c>
      <c r="AA4" s="57" t="s">
        <v>59</v>
      </c>
      <c r="AC4" s="13"/>
      <c r="AD4" s="87" t="s">
        <v>18</v>
      </c>
      <c r="AE4" s="15" t="s">
        <v>16</v>
      </c>
      <c r="AF4" s="30" t="s">
        <v>59</v>
      </c>
      <c r="AH4" s="16" t="s">
        <v>18</v>
      </c>
      <c r="AI4" t="s">
        <v>16</v>
      </c>
      <c r="AJ4" s="8" t="s">
        <v>59</v>
      </c>
      <c r="AL4" s="76" t="s">
        <v>18</v>
      </c>
      <c r="AR4" t="s">
        <v>87</v>
      </c>
      <c r="AS4" t="s">
        <v>88</v>
      </c>
      <c r="AT4" t="s">
        <v>83</v>
      </c>
    </row>
    <row r="5" spans="1:46">
      <c r="A5">
        <v>1372</v>
      </c>
      <c r="B5">
        <v>1372</v>
      </c>
      <c r="C5">
        <f t="shared" ref="C5:C68" si="0">A5</f>
        <v>1372</v>
      </c>
      <c r="D5">
        <f t="shared" ref="D5:D68" si="1">A5</f>
        <v>1372</v>
      </c>
      <c r="E5" s="15">
        <f t="shared" ref="E5:E68" si="2">A5</f>
        <v>1372</v>
      </c>
      <c r="F5" s="9" t="str">
        <f>IF(data!V4="","",data!V4)</f>
        <v/>
      </c>
      <c r="H5" s="35" t="str">
        <f>IF(F5="","",F5/J5)</f>
        <v/>
      </c>
      <c r="I5" s="9">
        <f>IF(data!Z4="","",data!Z4)</f>
        <v>166.41</v>
      </c>
      <c r="J5" s="9">
        <f>IF(I5="",J4,I5)</f>
        <v>166.41</v>
      </c>
      <c r="N5" s="8"/>
      <c r="P5" s="20" t="str">
        <f>IF(data!U4="","",data!U4)</f>
        <v/>
      </c>
      <c r="Q5" s="20">
        <f>IF(data!Y4="#N/A","",IF(data!Y4="","",data!Y4))</f>
        <v>11.639659776750003</v>
      </c>
      <c r="R5" s="20">
        <f>IF(Q5="",R4,Q5)</f>
        <v>11.639659776750003</v>
      </c>
      <c r="S5" s="30"/>
      <c r="T5" s="15"/>
      <c r="U5" s="15"/>
      <c r="V5" s="30"/>
      <c r="X5" s="9" t="str">
        <f>IF(data!W4="","",data!W4)</f>
        <v/>
      </c>
      <c r="Y5" s="96">
        <f>IF(data!AA4="",#N/A,data!AA4)</f>
        <v>6664.7204999999994</v>
      </c>
      <c r="Z5" s="99">
        <f>IF(Y5="",Z4,Y5)</f>
        <v>6664.7204999999994</v>
      </c>
      <c r="AA5" s="57"/>
      <c r="AD5" s="30"/>
      <c r="AE5" s="15">
        <f>data!G4</f>
        <v>2.4968789013732836E-2</v>
      </c>
      <c r="AI5" s="9">
        <f>data!C4</f>
        <v>1</v>
      </c>
      <c r="AR5" s="46" t="str">
        <f>IF(G5="","",(1+G5)/(1+AF5)-1)</f>
        <v/>
      </c>
      <c r="AT5" s="46" t="str">
        <f>IF(AR5&lt;&gt;"",IF(AD5&lt;&gt;"",SUM(AR5,AD5),""),"")</f>
        <v/>
      </c>
    </row>
    <row r="6" spans="1:46">
      <c r="A6">
        <v>1373</v>
      </c>
      <c r="B6">
        <v>1373</v>
      </c>
      <c r="C6">
        <f t="shared" si="0"/>
        <v>1373</v>
      </c>
      <c r="D6">
        <f t="shared" si="1"/>
        <v>1373</v>
      </c>
      <c r="E6" s="15">
        <f t="shared" si="2"/>
        <v>1373</v>
      </c>
      <c r="F6" s="9" t="str">
        <f>IF(data!V5="","",data!V5)</f>
        <v/>
      </c>
      <c r="H6" s="35" t="str">
        <f t="shared" ref="H6:H69" si="3">IF(F6="","",F6/J6)</f>
        <v/>
      </c>
      <c r="I6" s="9" t="str">
        <f>IF(data!Z5="","",data!Z5)</f>
        <v/>
      </c>
      <c r="J6" s="9">
        <f t="shared" ref="J6:J69" si="4">IF(I6="",J5,I6)</f>
        <v>166.41</v>
      </c>
      <c r="K6" s="49">
        <f>K7</f>
        <v>-0.14404182440959076</v>
      </c>
      <c r="L6" s="45">
        <f t="shared" ref="L6:L37" si="5">J6/J5-1</f>
        <v>0</v>
      </c>
      <c r="N6" s="8" t="str">
        <f t="shared" ref="N6:N68" si="6">IF(I6="","",I6/I5-1)</f>
        <v/>
      </c>
      <c r="P6" s="20" t="str">
        <f>IF(data!U5="","",data!U5)</f>
        <v/>
      </c>
      <c r="Q6" s="20" t="str">
        <f>IF(ISNA(data!Y5)=TRUE,"",IF(data!Y5="","",data!Y5))</f>
        <v/>
      </c>
      <c r="R6" s="20">
        <f>IF(Q6="",R5,Q6)</f>
        <v>11.639659776750003</v>
      </c>
      <c r="S6" s="49">
        <f>S7</f>
        <v>-0.30967189471786555</v>
      </c>
      <c r="T6" s="34">
        <f t="shared" ref="T6:T7" si="7">R6/R5-1</f>
        <v>0</v>
      </c>
      <c r="U6" s="15"/>
      <c r="V6" s="30" t="str">
        <f t="shared" ref="V6:V69" si="8">IF(Q6="","",Q6/Q5-1)</f>
        <v/>
      </c>
      <c r="X6" s="9" t="str">
        <f>IF(data!W5="","",data!W5)</f>
        <v/>
      </c>
      <c r="Y6" s="96" t="e">
        <f>IF(data!AA5="",#N/A,data!AA5)</f>
        <v>#N/A</v>
      </c>
      <c r="Z6" s="99">
        <f>IF(ISNA(Y6),Z5,Y6)</f>
        <v>6664.7204999999994</v>
      </c>
      <c r="AA6" s="49">
        <f>AA7</f>
        <v>-0.14404182440959076</v>
      </c>
      <c r="AB6" s="34">
        <f t="shared" ref="AB6:AB7" si="9">Z6/Z5-1</f>
        <v>0</v>
      </c>
      <c r="AC6" s="15"/>
      <c r="AD6" s="30"/>
      <c r="AE6" s="15">
        <f>data!G5</f>
        <v>2.4968789013732836E-2</v>
      </c>
      <c r="AF6" s="30">
        <f t="shared" ref="AF6:AF21" si="10">AF7</f>
        <v>1.0107717279032024E-2</v>
      </c>
      <c r="AG6" s="30">
        <f>AE6/AE5-1</f>
        <v>0</v>
      </c>
      <c r="AI6" s="9">
        <f>data!C5</f>
        <v>1</v>
      </c>
      <c r="AJ6" s="8">
        <f>AJ7</f>
        <v>2.3333333333333335</v>
      </c>
      <c r="AK6" s="8">
        <f>AI6/AI5-1</f>
        <v>0</v>
      </c>
      <c r="AR6" s="46" t="str">
        <f t="shared" ref="AR6:AR69" si="11">IF(G6="","",(1+G6)/(1+AF6)-1)</f>
        <v/>
      </c>
      <c r="AT6" s="46" t="str">
        <f t="shared" ref="AT6:AT69" si="12">IF(AR6&lt;&gt;"",IF(AD6&lt;&gt;"",SUM(AR6,AD6),""),"")</f>
        <v/>
      </c>
    </row>
    <row r="7" spans="1:46">
      <c r="A7">
        <v>1374</v>
      </c>
      <c r="B7">
        <v>1374</v>
      </c>
      <c r="C7">
        <f t="shared" si="0"/>
        <v>1374</v>
      </c>
      <c r="D7">
        <f t="shared" si="1"/>
        <v>1374</v>
      </c>
      <c r="E7" s="15">
        <f t="shared" si="2"/>
        <v>1374</v>
      </c>
      <c r="F7" s="9" t="str">
        <f>IF(data!V6="","",data!V6)</f>
        <v/>
      </c>
      <c r="H7" s="35" t="str">
        <f t="shared" si="3"/>
        <v/>
      </c>
      <c r="I7" s="9" t="str">
        <f>IF(data!Z6="","",data!Z6)</f>
        <v/>
      </c>
      <c r="J7" s="9">
        <f t="shared" si="4"/>
        <v>166.41</v>
      </c>
      <c r="K7" s="49">
        <f>K8</f>
        <v>-0.14404182440959076</v>
      </c>
      <c r="L7" s="45">
        <f t="shared" si="5"/>
        <v>0</v>
      </c>
      <c r="N7" s="8" t="str">
        <f t="shared" si="6"/>
        <v/>
      </c>
      <c r="P7" s="20" t="str">
        <f>IF(data!U6="","",data!U6)</f>
        <v/>
      </c>
      <c r="Q7" s="20" t="str">
        <f>IF(ISNA(data!Y6)=TRUE,"",IF(data!Y6="","",data!Y6))</f>
        <v/>
      </c>
      <c r="R7" s="20">
        <f t="shared" ref="R7:R70" si="13">IF(Q7="",R6,Q7)</f>
        <v>11.639659776750003</v>
      </c>
      <c r="S7" s="49">
        <f>S8</f>
        <v>-0.30967189471786555</v>
      </c>
      <c r="T7" s="34">
        <f t="shared" si="7"/>
        <v>0</v>
      </c>
      <c r="U7" s="15"/>
      <c r="V7" s="30" t="str">
        <f t="shared" si="8"/>
        <v/>
      </c>
      <c r="X7" s="9" t="str">
        <f>IF(data!W6="","",data!W6)</f>
        <v/>
      </c>
      <c r="Y7" s="96" t="e">
        <f>IF(data!AA6="",#N/A,data!AA6)</f>
        <v>#N/A</v>
      </c>
      <c r="Z7" s="99">
        <f t="shared" ref="Z7:Z70" si="14">IF(ISNA(Y7),Z6,Y7)</f>
        <v>6664.7204999999994</v>
      </c>
      <c r="AA7" s="49">
        <f>AA8</f>
        <v>-0.14404182440959076</v>
      </c>
      <c r="AB7" s="34">
        <f t="shared" si="9"/>
        <v>0</v>
      </c>
      <c r="AC7" s="15"/>
      <c r="AD7" s="30"/>
      <c r="AE7" s="15">
        <f>data!G6</f>
        <v>2.4968789013732836E-2</v>
      </c>
      <c r="AF7" s="30">
        <f t="shared" si="10"/>
        <v>1.0107717279032024E-2</v>
      </c>
      <c r="AG7" s="30">
        <f t="shared" ref="AG7:AG70" si="15">AE7/AE6-1</f>
        <v>0</v>
      </c>
      <c r="AH7" s="30"/>
      <c r="AI7" s="9">
        <f>data!C6</f>
        <v>1</v>
      </c>
      <c r="AJ7" s="8">
        <f>AJ8</f>
        <v>2.3333333333333335</v>
      </c>
      <c r="AK7" s="8">
        <f t="shared" ref="AK7:AK70" si="16">AI7/AI6-1</f>
        <v>0</v>
      </c>
      <c r="AL7" s="74" t="str">
        <f t="shared" ref="AL7" si="17">IF(AI7=AI6,"",AI7/AI6-1)</f>
        <v/>
      </c>
      <c r="AR7" s="46" t="str">
        <f t="shared" si="11"/>
        <v/>
      </c>
      <c r="AT7" s="46" t="str">
        <f t="shared" si="12"/>
        <v/>
      </c>
    </row>
    <row r="8" spans="1:46">
      <c r="A8">
        <v>1375</v>
      </c>
      <c r="B8">
        <v>1375</v>
      </c>
      <c r="C8">
        <f t="shared" si="0"/>
        <v>1375</v>
      </c>
      <c r="D8">
        <f t="shared" si="1"/>
        <v>1375</v>
      </c>
      <c r="E8" s="15">
        <f t="shared" si="2"/>
        <v>1375</v>
      </c>
      <c r="F8" s="9" t="str">
        <f>IF(data!V7="","",data!V7)</f>
        <v/>
      </c>
      <c r="H8" s="35" t="str">
        <f t="shared" si="3"/>
        <v/>
      </c>
      <c r="I8" s="9">
        <f>IF(data!Z7="","",data!Z7)</f>
        <v>94.5</v>
      </c>
      <c r="J8" s="9">
        <f t="shared" si="4"/>
        <v>94.5</v>
      </c>
      <c r="K8" s="8">
        <f>M8</f>
        <v>-0.14404182440959076</v>
      </c>
      <c r="L8" s="45">
        <f>J8/J7-1</f>
        <v>-0.43212547322877226</v>
      </c>
      <c r="M8" s="8">
        <f>(I8/I5-1)/(C8-C5)</f>
        <v>-0.14404182440959076</v>
      </c>
      <c r="N8" s="8"/>
      <c r="P8" s="20" t="str">
        <f>IF(data!U7="","",data!U7)</f>
        <v/>
      </c>
      <c r="Q8" s="20">
        <f>IF(ISNA(data!Y7)=TRUE,"",IF(data!Y7="","",data!Y7))</f>
        <v>0.82623328593750012</v>
      </c>
      <c r="R8" s="20">
        <f t="shared" si="13"/>
        <v>0.82623328593750012</v>
      </c>
      <c r="S8" s="8">
        <f>U8</f>
        <v>-0.30967189471786555</v>
      </c>
      <c r="T8" s="34">
        <f>R8/R7-1</f>
        <v>-0.92901568415359659</v>
      </c>
      <c r="U8" s="30">
        <f>(Q8/Q5-1)/(A8-A5)</f>
        <v>-0.30967189471786555</v>
      </c>
      <c r="V8" s="30"/>
      <c r="X8" s="9" t="str">
        <f>IF(data!W7="","",data!W7)</f>
        <v/>
      </c>
      <c r="Y8" s="96">
        <f>IF(data!AA7="",#N/A,data!AA7)</f>
        <v>3784.7249999999999</v>
      </c>
      <c r="Z8" s="99">
        <f t="shared" si="14"/>
        <v>3784.7249999999999</v>
      </c>
      <c r="AA8" s="8">
        <f>AC8</f>
        <v>-0.14404182440959076</v>
      </c>
      <c r="AB8" s="34">
        <f>Z8/Z7-1</f>
        <v>-0.43212547322877226</v>
      </c>
      <c r="AC8" s="30">
        <f>(Y8/Y5-1)/(A8-A5)</f>
        <v>-0.14404182440959076</v>
      </c>
      <c r="AD8" s="30"/>
      <c r="AE8" s="15">
        <f>data!G7</f>
        <v>2.4968789013732836E-2</v>
      </c>
      <c r="AF8" s="30">
        <f t="shared" si="10"/>
        <v>1.0107717279032024E-2</v>
      </c>
      <c r="AG8" s="30">
        <f t="shared" si="15"/>
        <v>0</v>
      </c>
      <c r="AH8" s="15" t="str">
        <f>IF(AE8=AE7,"",IF(AE7=AE6,"",AE8/AE7-1))</f>
        <v/>
      </c>
      <c r="AI8" s="9">
        <f>data!C7</f>
        <v>8</v>
      </c>
      <c r="AJ8" s="8">
        <f>(AI8/AI7-1)/(A8-A5)</f>
        <v>2.3333333333333335</v>
      </c>
      <c r="AK8" s="8">
        <f t="shared" si="16"/>
        <v>7</v>
      </c>
      <c r="AL8" s="74" t="str">
        <f>IF(AI8=AI7,"",IF(AI7=AI6,"",AI8/AI7-1))</f>
        <v/>
      </c>
      <c r="AR8" s="46" t="str">
        <f t="shared" si="11"/>
        <v/>
      </c>
      <c r="AT8" s="46" t="str">
        <f t="shared" si="12"/>
        <v/>
      </c>
    </row>
    <row r="9" spans="1:46">
      <c r="A9">
        <v>1376</v>
      </c>
      <c r="B9">
        <v>1376</v>
      </c>
      <c r="C9">
        <f t="shared" si="0"/>
        <v>1376</v>
      </c>
      <c r="D9">
        <f t="shared" si="1"/>
        <v>1376</v>
      </c>
      <c r="E9" s="15">
        <f t="shared" si="2"/>
        <v>1376</v>
      </c>
      <c r="F9" s="9" t="str">
        <f>IF(data!V8="","",data!V8)</f>
        <v/>
      </c>
      <c r="H9" s="35" t="str">
        <f t="shared" si="3"/>
        <v/>
      </c>
      <c r="I9" s="9" t="str">
        <f>IF(data!Z8="","",data!Z8)</f>
        <v/>
      </c>
      <c r="J9" s="9">
        <f t="shared" si="4"/>
        <v>94.5</v>
      </c>
      <c r="K9" s="49">
        <f t="shared" ref="K9:K17" si="18">K10</f>
        <v>-6.9841269841269843E-2</v>
      </c>
      <c r="L9" s="45">
        <f t="shared" si="5"/>
        <v>0</v>
      </c>
      <c r="N9" s="8" t="str">
        <f t="shared" si="6"/>
        <v/>
      </c>
      <c r="P9" s="20" t="str">
        <f>IF(data!U8="","",data!U8)</f>
        <v/>
      </c>
      <c r="Q9" s="20" t="str">
        <f>IF(ISNA(data!Y8)=TRUE,"",IF(data!Y8="","",data!Y8))</f>
        <v/>
      </c>
      <c r="R9" s="20">
        <f t="shared" si="13"/>
        <v>0.82623328593750012</v>
      </c>
      <c r="S9" s="49">
        <f t="shared" ref="S9:S17" si="19">S10</f>
        <v>0.26278659611992944</v>
      </c>
      <c r="T9" s="34">
        <f t="shared" ref="T9:T12" si="20">R9/R8-1</f>
        <v>0</v>
      </c>
      <c r="U9" s="15"/>
      <c r="V9" s="30" t="str">
        <f t="shared" si="8"/>
        <v/>
      </c>
      <c r="X9" s="9" t="str">
        <f>IF(data!W8="","",data!W8)</f>
        <v/>
      </c>
      <c r="Y9" s="96" t="e">
        <f>IF(data!AA8="",#N/A,data!AA8)</f>
        <v>#N/A</v>
      </c>
      <c r="Z9" s="99">
        <f t="shared" si="14"/>
        <v>3784.7249999999999</v>
      </c>
      <c r="AA9" s="49">
        <f t="shared" ref="AA9:AA17" si="21">AA10</f>
        <v>-6.9841269841269843E-2</v>
      </c>
      <c r="AB9" s="34">
        <f t="shared" ref="AB9:AB12" si="22">Z9/Z8-1</f>
        <v>0</v>
      </c>
      <c r="AC9" s="15"/>
      <c r="AD9" s="30"/>
      <c r="AE9" s="15">
        <f>data!G8</f>
        <v>2.4968789013732836E-2</v>
      </c>
      <c r="AF9" s="30">
        <f t="shared" si="10"/>
        <v>1.0107717279032024E-2</v>
      </c>
      <c r="AG9" s="30">
        <f t="shared" si="15"/>
        <v>0</v>
      </c>
      <c r="AH9" s="15" t="str">
        <f t="shared" ref="AH9:AH72" si="23">IF(AE9=AE8,"",IF(AE8=AE7,"",AE9/AE8-1))</f>
        <v/>
      </c>
      <c r="AI9" s="9">
        <f>data!C8</f>
        <v>2.25</v>
      </c>
      <c r="AJ9" s="8">
        <f>AI9/AI8-1</f>
        <v>-0.71875</v>
      </c>
      <c r="AK9" s="8">
        <f t="shared" si="16"/>
        <v>-0.71875</v>
      </c>
      <c r="AL9" s="74">
        <f t="shared" ref="AL9:AL72" si="24">IF(AI9=AI8,"",IF(AI8=AI7,"",AI9/AI8-1))</f>
        <v>-0.71875</v>
      </c>
      <c r="AR9" s="46" t="str">
        <f t="shared" si="11"/>
        <v/>
      </c>
      <c r="AT9" s="46" t="str">
        <f t="shared" si="12"/>
        <v/>
      </c>
    </row>
    <row r="10" spans="1:46">
      <c r="A10">
        <v>1377</v>
      </c>
      <c r="B10">
        <v>1377</v>
      </c>
      <c r="C10">
        <f t="shared" si="0"/>
        <v>1377</v>
      </c>
      <c r="D10">
        <f t="shared" si="1"/>
        <v>1377</v>
      </c>
      <c r="E10" s="15">
        <f t="shared" si="2"/>
        <v>1377</v>
      </c>
      <c r="F10" s="9" t="str">
        <f>IF(data!V9="","",data!V9)</f>
        <v/>
      </c>
      <c r="H10" s="35" t="str">
        <f t="shared" si="3"/>
        <v/>
      </c>
      <c r="I10" s="9" t="str">
        <f>IF(data!Z9="","",data!Z9)</f>
        <v/>
      </c>
      <c r="J10" s="9">
        <f t="shared" si="4"/>
        <v>94.5</v>
      </c>
      <c r="K10" s="49">
        <f t="shared" si="18"/>
        <v>-6.9841269841269843E-2</v>
      </c>
      <c r="L10" s="45">
        <f t="shared" si="5"/>
        <v>0</v>
      </c>
      <c r="N10" s="8" t="str">
        <f t="shared" si="6"/>
        <v/>
      </c>
      <c r="P10" s="20" t="str">
        <f>IF(data!U9="","",data!U9)</f>
        <v/>
      </c>
      <c r="Q10" s="20" t="str">
        <f>IF(ISNA(data!Y9)=TRUE,"",IF(data!Y9="","",data!Y9))</f>
        <v/>
      </c>
      <c r="R10" s="20">
        <f t="shared" si="13"/>
        <v>0.82623328593750012</v>
      </c>
      <c r="S10" s="49">
        <f t="shared" si="19"/>
        <v>0.26278659611992944</v>
      </c>
      <c r="T10" s="34">
        <f t="shared" si="20"/>
        <v>0</v>
      </c>
      <c r="U10" s="15"/>
      <c r="V10" s="30" t="str">
        <f t="shared" si="8"/>
        <v/>
      </c>
      <c r="X10" s="9" t="str">
        <f>IF(data!W9="","",data!W9)</f>
        <v/>
      </c>
      <c r="Y10" s="96" t="e">
        <f>IF(data!AA9="",#N/A,data!AA9)</f>
        <v>#N/A</v>
      </c>
      <c r="Z10" s="99">
        <f t="shared" si="14"/>
        <v>3784.7249999999999</v>
      </c>
      <c r="AA10" s="49">
        <f t="shared" si="21"/>
        <v>-6.9841269841269843E-2</v>
      </c>
      <c r="AB10" s="34">
        <f t="shared" si="22"/>
        <v>0</v>
      </c>
      <c r="AC10" s="15"/>
      <c r="AD10" s="30"/>
      <c r="AE10" s="15">
        <f>data!G9</f>
        <v>2.4968789013732836E-2</v>
      </c>
      <c r="AF10" s="30">
        <f t="shared" si="10"/>
        <v>1.0107717279032024E-2</v>
      </c>
      <c r="AG10" s="30">
        <f t="shared" si="15"/>
        <v>0</v>
      </c>
      <c r="AH10" s="15" t="str">
        <f t="shared" si="23"/>
        <v/>
      </c>
      <c r="AI10" s="9">
        <f>data!C9</f>
        <v>2.25</v>
      </c>
      <c r="AJ10" s="8">
        <f t="shared" ref="AJ10:AJ13" si="25">AJ11</f>
        <v>-0.12962962962962962</v>
      </c>
      <c r="AK10" s="8">
        <f t="shared" si="16"/>
        <v>0</v>
      </c>
      <c r="AL10" s="74" t="str">
        <f t="shared" si="24"/>
        <v/>
      </c>
      <c r="AR10" s="46" t="str">
        <f t="shared" si="11"/>
        <v/>
      </c>
      <c r="AT10" s="46" t="str">
        <f t="shared" si="12"/>
        <v/>
      </c>
    </row>
    <row r="11" spans="1:46">
      <c r="A11">
        <v>1378</v>
      </c>
      <c r="B11">
        <v>1378</v>
      </c>
      <c r="C11">
        <f t="shared" si="0"/>
        <v>1378</v>
      </c>
      <c r="D11">
        <f t="shared" si="1"/>
        <v>1378</v>
      </c>
      <c r="E11" s="15">
        <f t="shared" si="2"/>
        <v>1378</v>
      </c>
      <c r="F11" s="9" t="str">
        <f>IF(data!V10="","",data!V10)</f>
        <v/>
      </c>
      <c r="H11" s="35" t="str">
        <f t="shared" si="3"/>
        <v/>
      </c>
      <c r="I11" s="9" t="str">
        <f>IF(data!Z10="","",data!Z10)</f>
        <v/>
      </c>
      <c r="J11" s="9">
        <f t="shared" si="4"/>
        <v>94.5</v>
      </c>
      <c r="K11" s="49">
        <f t="shared" si="18"/>
        <v>-6.9841269841269843E-2</v>
      </c>
      <c r="L11" s="45">
        <f t="shared" si="5"/>
        <v>0</v>
      </c>
      <c r="N11" s="8" t="str">
        <f t="shared" si="6"/>
        <v/>
      </c>
      <c r="P11" s="20" t="str">
        <f>IF(data!U10="","",data!U10)</f>
        <v/>
      </c>
      <c r="Q11" s="20" t="str">
        <f>IF(ISNA(data!Y10)=TRUE,"",IF(data!Y10="","",data!Y10))</f>
        <v/>
      </c>
      <c r="R11" s="20">
        <f t="shared" si="13"/>
        <v>0.82623328593750012</v>
      </c>
      <c r="S11" s="49">
        <f t="shared" si="19"/>
        <v>0.26278659611992944</v>
      </c>
      <c r="T11" s="34">
        <f t="shared" si="20"/>
        <v>0</v>
      </c>
      <c r="U11" s="15"/>
      <c r="V11" s="30" t="str">
        <f t="shared" si="8"/>
        <v/>
      </c>
      <c r="X11" s="9" t="str">
        <f>IF(data!W10="","",data!W10)</f>
        <v/>
      </c>
      <c r="Y11" s="96" t="e">
        <f>IF(data!AA10="",#N/A,data!AA10)</f>
        <v>#N/A</v>
      </c>
      <c r="Z11" s="99">
        <f t="shared" si="14"/>
        <v>3784.7249999999999</v>
      </c>
      <c r="AA11" s="49">
        <f t="shared" si="21"/>
        <v>-6.9841269841269843E-2</v>
      </c>
      <c r="AB11" s="34">
        <f t="shared" si="22"/>
        <v>0</v>
      </c>
      <c r="AC11" s="15"/>
      <c r="AD11" s="30"/>
      <c r="AE11" s="15">
        <f>data!G10</f>
        <v>2.4968789013732836E-2</v>
      </c>
      <c r="AF11" s="30">
        <f t="shared" si="10"/>
        <v>1.0107717279032024E-2</v>
      </c>
      <c r="AG11" s="30">
        <f t="shared" si="15"/>
        <v>0</v>
      </c>
      <c r="AH11" s="15" t="str">
        <f t="shared" si="23"/>
        <v/>
      </c>
      <c r="AI11" s="9">
        <f>data!C10</f>
        <v>2.25</v>
      </c>
      <c r="AJ11" s="8">
        <f t="shared" si="25"/>
        <v>-0.12962962962962962</v>
      </c>
      <c r="AK11" s="8">
        <f t="shared" si="16"/>
        <v>0</v>
      </c>
      <c r="AL11" s="74" t="str">
        <f t="shared" si="24"/>
        <v/>
      </c>
      <c r="AR11" s="46" t="str">
        <f t="shared" si="11"/>
        <v/>
      </c>
      <c r="AT11" s="46" t="str">
        <f t="shared" si="12"/>
        <v/>
      </c>
    </row>
    <row r="12" spans="1:46">
      <c r="A12">
        <v>1379</v>
      </c>
      <c r="B12">
        <v>1379</v>
      </c>
      <c r="C12">
        <f t="shared" si="0"/>
        <v>1379</v>
      </c>
      <c r="D12">
        <f t="shared" si="1"/>
        <v>1379</v>
      </c>
      <c r="E12" s="15">
        <f t="shared" si="2"/>
        <v>1379</v>
      </c>
      <c r="F12" s="9" t="str">
        <f>IF(data!V11="","",data!V11)</f>
        <v/>
      </c>
      <c r="H12" s="35" t="str">
        <f t="shared" si="3"/>
        <v/>
      </c>
      <c r="I12" s="9" t="str">
        <f>IF(data!Z11="","",data!Z11)</f>
        <v/>
      </c>
      <c r="J12" s="9">
        <f t="shared" si="4"/>
        <v>94.5</v>
      </c>
      <c r="K12" s="49">
        <f t="shared" si="18"/>
        <v>-6.9841269841269843E-2</v>
      </c>
      <c r="L12" s="45">
        <f t="shared" si="5"/>
        <v>0</v>
      </c>
      <c r="N12" s="8" t="str">
        <f t="shared" si="6"/>
        <v/>
      </c>
      <c r="P12" s="20" t="str">
        <f>IF(data!U11="","",data!U11)</f>
        <v/>
      </c>
      <c r="Q12" s="20" t="str">
        <f>IF(ISNA(data!Y11)=TRUE,"",IF(data!Y11="","",data!Y11))</f>
        <v/>
      </c>
      <c r="R12" s="20">
        <f t="shared" si="13"/>
        <v>0.82623328593750012</v>
      </c>
      <c r="S12" s="49">
        <f t="shared" si="19"/>
        <v>0.26278659611992944</v>
      </c>
      <c r="T12" s="34">
        <f t="shared" si="20"/>
        <v>0</v>
      </c>
      <c r="U12" s="15"/>
      <c r="V12" s="30" t="str">
        <f t="shared" si="8"/>
        <v/>
      </c>
      <c r="X12" s="9" t="str">
        <f>IF(data!W11="","",data!W11)</f>
        <v/>
      </c>
      <c r="Y12" s="96" t="e">
        <f>IF(data!AA11="",#N/A,data!AA11)</f>
        <v>#N/A</v>
      </c>
      <c r="Z12" s="99">
        <f t="shared" si="14"/>
        <v>3784.7249999999999</v>
      </c>
      <c r="AA12" s="49">
        <f t="shared" si="21"/>
        <v>-6.9841269841269843E-2</v>
      </c>
      <c r="AB12" s="34">
        <f t="shared" si="22"/>
        <v>0</v>
      </c>
      <c r="AC12" s="15"/>
      <c r="AD12" s="30"/>
      <c r="AE12" s="15">
        <f>data!G11</f>
        <v>2.4968789013732836E-2</v>
      </c>
      <c r="AF12" s="30">
        <f t="shared" si="10"/>
        <v>1.0107717279032024E-2</v>
      </c>
      <c r="AG12" s="30">
        <f t="shared" si="15"/>
        <v>0</v>
      </c>
      <c r="AH12" s="15" t="str">
        <f t="shared" si="23"/>
        <v/>
      </c>
      <c r="AI12" s="9">
        <f>data!C11</f>
        <v>2.25</v>
      </c>
      <c r="AJ12" s="8">
        <f t="shared" si="25"/>
        <v>-0.12962962962962962</v>
      </c>
      <c r="AK12" s="8">
        <f t="shared" si="16"/>
        <v>0</v>
      </c>
      <c r="AL12" s="74" t="str">
        <f t="shared" si="24"/>
        <v/>
      </c>
      <c r="AR12" s="46" t="str">
        <f t="shared" si="11"/>
        <v/>
      </c>
      <c r="AT12" s="46" t="str">
        <f t="shared" si="12"/>
        <v/>
      </c>
    </row>
    <row r="13" spans="1:46">
      <c r="A13">
        <v>1380</v>
      </c>
      <c r="B13">
        <v>1380</v>
      </c>
      <c r="C13">
        <f t="shared" si="0"/>
        <v>1380</v>
      </c>
      <c r="D13">
        <f t="shared" si="1"/>
        <v>1380</v>
      </c>
      <c r="E13" s="15">
        <f t="shared" si="2"/>
        <v>1380</v>
      </c>
      <c r="F13" s="9" t="str">
        <f>IF(data!V12="","",data!V12)</f>
        <v/>
      </c>
      <c r="H13" s="35" t="str">
        <f t="shared" si="3"/>
        <v/>
      </c>
      <c r="I13" s="9">
        <f>IF(data!Z12="","",data!Z12)</f>
        <v>61.5</v>
      </c>
      <c r="J13" s="9">
        <f t="shared" si="4"/>
        <v>61.5</v>
      </c>
      <c r="K13" s="8">
        <f>M13</f>
        <v>-6.9841269841269843E-2</v>
      </c>
      <c r="L13" s="45">
        <f>J13/J12-1</f>
        <v>-0.34920634920634919</v>
      </c>
      <c r="M13" s="8">
        <f>(I13/I8-1)/(C13-C8)</f>
        <v>-6.9841269841269843E-2</v>
      </c>
      <c r="N13" s="8"/>
      <c r="P13" s="20" t="str">
        <f>IF(data!U12="","",data!U12)</f>
        <v/>
      </c>
      <c r="Q13" s="20">
        <f>IF(ISNA(data!Y12)=TRUE,"",IF(data!Y12="","",data!Y12))</f>
        <v>1.9118484500000001</v>
      </c>
      <c r="R13" s="20">
        <f t="shared" si="13"/>
        <v>1.9118484500000001</v>
      </c>
      <c r="S13" s="8">
        <f>U13</f>
        <v>0.26278659611992944</v>
      </c>
      <c r="T13" s="34">
        <f>R13/R12-1</f>
        <v>1.3139329805996471</v>
      </c>
      <c r="U13" s="30">
        <f>(Q13/Q8-1)/(A13-A8)</f>
        <v>0.26278659611992944</v>
      </c>
      <c r="V13" s="30"/>
      <c r="X13" s="9" t="str">
        <f>IF(data!W12="","",data!W12)</f>
        <v/>
      </c>
      <c r="Y13" s="96">
        <f>IF(data!AA12="",#N/A,data!AA12)</f>
        <v>2463.0749999999998</v>
      </c>
      <c r="Z13" s="99">
        <f t="shared" si="14"/>
        <v>2463.0749999999998</v>
      </c>
      <c r="AA13" s="8">
        <f>AC13</f>
        <v>-6.9841269841269843E-2</v>
      </c>
      <c r="AB13" s="34">
        <f>Z13/Z12-1</f>
        <v>-0.34920634920634919</v>
      </c>
      <c r="AC13" s="30">
        <f>(Y13/Y8-1)/(A13-A8)</f>
        <v>-6.9841269841269843E-2</v>
      </c>
      <c r="AD13" s="30"/>
      <c r="AE13" s="15">
        <f>data!G12</f>
        <v>2.4968789013732836E-2</v>
      </c>
      <c r="AF13" s="30">
        <f t="shared" si="10"/>
        <v>1.0107717279032024E-2</v>
      </c>
      <c r="AG13" s="30">
        <f t="shared" si="15"/>
        <v>0</v>
      </c>
      <c r="AH13" s="15" t="str">
        <f t="shared" si="23"/>
        <v/>
      </c>
      <c r="AI13" s="9">
        <f>data!C12</f>
        <v>2.25</v>
      </c>
      <c r="AJ13" s="8">
        <f t="shared" si="25"/>
        <v>-0.12962962962962962</v>
      </c>
      <c r="AK13" s="8">
        <f t="shared" si="16"/>
        <v>0</v>
      </c>
      <c r="AL13" s="74" t="str">
        <f t="shared" si="24"/>
        <v/>
      </c>
      <c r="AR13" s="46" t="str">
        <f t="shared" si="11"/>
        <v/>
      </c>
      <c r="AT13" s="46" t="str">
        <f t="shared" si="12"/>
        <v/>
      </c>
    </row>
    <row r="14" spans="1:46">
      <c r="A14">
        <v>1381</v>
      </c>
      <c r="B14">
        <v>1381</v>
      </c>
      <c r="C14">
        <f t="shared" si="0"/>
        <v>1381</v>
      </c>
      <c r="D14">
        <f t="shared" si="1"/>
        <v>1381</v>
      </c>
      <c r="E14" s="15">
        <f t="shared" si="2"/>
        <v>1381</v>
      </c>
      <c r="F14" s="9" t="str">
        <f>IF(data!V13="","",data!V13)</f>
        <v/>
      </c>
      <c r="H14" s="35" t="str">
        <f t="shared" si="3"/>
        <v/>
      </c>
      <c r="I14" s="9" t="str">
        <f>IF(data!Z13="","",data!Z13)</f>
        <v/>
      </c>
      <c r="J14" s="9">
        <f t="shared" si="4"/>
        <v>61.5</v>
      </c>
      <c r="K14" s="49">
        <f t="shared" si="18"/>
        <v>8.4552845528455295E-2</v>
      </c>
      <c r="L14" s="45">
        <f t="shared" si="5"/>
        <v>0</v>
      </c>
      <c r="N14" s="8" t="str">
        <f t="shared" si="6"/>
        <v/>
      </c>
      <c r="P14" s="20" t="str">
        <f>IF(data!U13="","",data!U13)</f>
        <v/>
      </c>
      <c r="Q14" s="20" t="str">
        <f>IF(ISNA(data!Y13)=TRUE,"",IF(data!Y13="","",data!Y13))</f>
        <v/>
      </c>
      <c r="R14" s="20">
        <f t="shared" si="13"/>
        <v>1.9118484500000001</v>
      </c>
      <c r="S14" s="49">
        <f t="shared" si="19"/>
        <v>0.44024390243902439</v>
      </c>
      <c r="T14" s="34">
        <f t="shared" ref="T14:T17" si="26">R14/R13-1</f>
        <v>0</v>
      </c>
      <c r="U14" s="15"/>
      <c r="V14" s="30" t="str">
        <f t="shared" si="8"/>
        <v/>
      </c>
      <c r="X14" s="9" t="str">
        <f>IF(data!W13="","",data!W13)</f>
        <v/>
      </c>
      <c r="Y14" s="96" t="e">
        <f>IF(data!AA13="",#N/A,data!AA13)</f>
        <v>#N/A</v>
      </c>
      <c r="Z14" s="99">
        <f t="shared" si="14"/>
        <v>2463.0749999999998</v>
      </c>
      <c r="AA14" s="49">
        <f t="shared" si="21"/>
        <v>8.4552845528455253E-2</v>
      </c>
      <c r="AB14" s="34">
        <f t="shared" ref="AB14:AB17" si="27">Z14/Z13-1</f>
        <v>0</v>
      </c>
      <c r="AC14" s="15"/>
      <c r="AD14" s="30"/>
      <c r="AE14" s="15">
        <f>data!G13</f>
        <v>2.4968789013732836E-2</v>
      </c>
      <c r="AF14" s="30">
        <f t="shared" si="10"/>
        <v>1.0107717279032024E-2</v>
      </c>
      <c r="AG14" s="30">
        <f t="shared" si="15"/>
        <v>0</v>
      </c>
      <c r="AH14" s="15" t="str">
        <f t="shared" si="23"/>
        <v/>
      </c>
      <c r="AI14" s="9">
        <f>data!C13</f>
        <v>2.25</v>
      </c>
      <c r="AJ14" s="8">
        <f>AJ15</f>
        <v>-0.12962962962962962</v>
      </c>
      <c r="AK14" s="8">
        <f t="shared" si="16"/>
        <v>0</v>
      </c>
      <c r="AL14" s="74" t="str">
        <f t="shared" si="24"/>
        <v/>
      </c>
      <c r="AR14" s="46" t="str">
        <f t="shared" si="11"/>
        <v/>
      </c>
      <c r="AT14" s="46" t="str">
        <f t="shared" si="12"/>
        <v/>
      </c>
    </row>
    <row r="15" spans="1:46">
      <c r="A15">
        <v>1382</v>
      </c>
      <c r="B15">
        <v>1382</v>
      </c>
      <c r="C15">
        <f t="shared" si="0"/>
        <v>1382</v>
      </c>
      <c r="D15">
        <f t="shared" si="1"/>
        <v>1382</v>
      </c>
      <c r="E15" s="15">
        <f t="shared" si="2"/>
        <v>1382</v>
      </c>
      <c r="F15" s="9" t="str">
        <f>IF(data!V14="","",data!V14)</f>
        <v/>
      </c>
      <c r="H15" s="35" t="str">
        <f t="shared" si="3"/>
        <v/>
      </c>
      <c r="I15" s="9" t="str">
        <f>IF(data!Z14="","",data!Z14)</f>
        <v/>
      </c>
      <c r="J15" s="9">
        <f t="shared" si="4"/>
        <v>61.5</v>
      </c>
      <c r="K15" s="49">
        <f t="shared" si="18"/>
        <v>8.4552845528455295E-2</v>
      </c>
      <c r="L15" s="45">
        <f t="shared" si="5"/>
        <v>0</v>
      </c>
      <c r="N15" s="8" t="str">
        <f t="shared" si="6"/>
        <v/>
      </c>
      <c r="P15" s="20" t="str">
        <f>IF(data!U14="","",data!U14)</f>
        <v/>
      </c>
      <c r="Q15" s="20" t="str">
        <f>IF(ISNA(data!Y14)=TRUE,"",IF(data!Y14="","",data!Y14))</f>
        <v/>
      </c>
      <c r="R15" s="20">
        <f t="shared" si="13"/>
        <v>1.9118484500000001</v>
      </c>
      <c r="S15" s="49">
        <f t="shared" si="19"/>
        <v>0.44024390243902439</v>
      </c>
      <c r="T15" s="34">
        <f t="shared" si="26"/>
        <v>0</v>
      </c>
      <c r="U15" s="15"/>
      <c r="V15" s="30" t="str">
        <f t="shared" si="8"/>
        <v/>
      </c>
      <c r="X15" s="9" t="str">
        <f>IF(data!W14="","",data!W14)</f>
        <v/>
      </c>
      <c r="Y15" s="96" t="e">
        <f>IF(data!AA14="",#N/A,data!AA14)</f>
        <v>#N/A</v>
      </c>
      <c r="Z15" s="99">
        <f t="shared" si="14"/>
        <v>2463.0749999999998</v>
      </c>
      <c r="AA15" s="49">
        <f t="shared" si="21"/>
        <v>8.4552845528455253E-2</v>
      </c>
      <c r="AB15" s="34">
        <f t="shared" si="27"/>
        <v>0</v>
      </c>
      <c r="AC15" s="15"/>
      <c r="AD15" s="30"/>
      <c r="AE15" s="15">
        <f>data!G14</f>
        <v>2.4968789013732836E-2</v>
      </c>
      <c r="AF15" s="30">
        <f t="shared" si="10"/>
        <v>1.0107717279032024E-2</v>
      </c>
      <c r="AG15" s="30">
        <f t="shared" si="15"/>
        <v>0</v>
      </c>
      <c r="AH15" s="15" t="str">
        <f t="shared" si="23"/>
        <v/>
      </c>
      <c r="AI15" s="9">
        <f>data!C14</f>
        <v>0.5</v>
      </c>
      <c r="AJ15" s="8">
        <f>(AI15/AI14-1)/(A15-A9)</f>
        <v>-0.12962962962962962</v>
      </c>
      <c r="AK15" s="8">
        <f t="shared" si="16"/>
        <v>-0.77777777777777779</v>
      </c>
      <c r="AL15" s="74" t="str">
        <f t="shared" si="24"/>
        <v/>
      </c>
      <c r="AR15" s="46" t="str">
        <f t="shared" si="11"/>
        <v/>
      </c>
      <c r="AT15" s="46" t="str">
        <f t="shared" si="12"/>
        <v/>
      </c>
    </row>
    <row r="16" spans="1:46">
      <c r="A16">
        <v>1383</v>
      </c>
      <c r="B16">
        <v>1383</v>
      </c>
      <c r="C16">
        <f t="shared" si="0"/>
        <v>1383</v>
      </c>
      <c r="D16">
        <f t="shared" si="1"/>
        <v>1383</v>
      </c>
      <c r="E16" s="15">
        <f t="shared" si="2"/>
        <v>1383</v>
      </c>
      <c r="F16" s="9" t="str">
        <f>IF(data!V15="","",data!V15)</f>
        <v/>
      </c>
      <c r="H16" s="35" t="str">
        <f t="shared" si="3"/>
        <v/>
      </c>
      <c r="I16" s="9" t="str">
        <f>IF(data!Z15="","",data!Z15)</f>
        <v/>
      </c>
      <c r="J16" s="9">
        <f t="shared" si="4"/>
        <v>61.5</v>
      </c>
      <c r="K16" s="49">
        <f t="shared" si="18"/>
        <v>8.4552845528455295E-2</v>
      </c>
      <c r="L16" s="45">
        <f t="shared" si="5"/>
        <v>0</v>
      </c>
      <c r="N16" s="8" t="str">
        <f t="shared" si="6"/>
        <v/>
      </c>
      <c r="P16" s="20" t="str">
        <f>IF(data!U15="","",data!U15)</f>
        <v/>
      </c>
      <c r="Q16" s="20" t="str">
        <f>IF(ISNA(data!Y15)=TRUE,"",IF(data!Y15="","",data!Y15))</f>
        <v/>
      </c>
      <c r="R16" s="20">
        <f t="shared" si="13"/>
        <v>1.9118484500000001</v>
      </c>
      <c r="S16" s="49">
        <f t="shared" si="19"/>
        <v>0.44024390243902439</v>
      </c>
      <c r="T16" s="34">
        <f t="shared" si="26"/>
        <v>0</v>
      </c>
      <c r="U16" s="15"/>
      <c r="V16" s="30" t="str">
        <f t="shared" si="8"/>
        <v/>
      </c>
      <c r="X16" s="9" t="str">
        <f>IF(data!W15="","",data!W15)</f>
        <v/>
      </c>
      <c r="Y16" s="96" t="e">
        <f>IF(data!AA15="",#N/A,data!AA15)</f>
        <v>#N/A</v>
      </c>
      <c r="Z16" s="99">
        <f t="shared" si="14"/>
        <v>2463.0749999999998</v>
      </c>
      <c r="AA16" s="49">
        <f t="shared" si="21"/>
        <v>8.4552845528455253E-2</v>
      </c>
      <c r="AB16" s="34">
        <f t="shared" si="27"/>
        <v>0</v>
      </c>
      <c r="AC16" s="15"/>
      <c r="AD16" s="30"/>
      <c r="AE16" s="15">
        <f>data!G15</f>
        <v>2.4968789013732836E-2</v>
      </c>
      <c r="AF16" s="30">
        <f t="shared" si="10"/>
        <v>1.0107717279032024E-2</v>
      </c>
      <c r="AG16" s="30">
        <f t="shared" si="15"/>
        <v>0</v>
      </c>
      <c r="AH16" s="15" t="str">
        <f t="shared" si="23"/>
        <v/>
      </c>
      <c r="AI16" s="9">
        <f>data!C15</f>
        <v>0.375</v>
      </c>
      <c r="AJ16" s="8">
        <f t="shared" ref="AJ16:AJ70" si="28">AI16/AI15-1</f>
        <v>-0.25</v>
      </c>
      <c r="AK16" s="8">
        <f t="shared" si="16"/>
        <v>-0.25</v>
      </c>
      <c r="AL16" s="74">
        <f t="shared" si="24"/>
        <v>-0.25</v>
      </c>
      <c r="AR16" s="46" t="str">
        <f t="shared" si="11"/>
        <v/>
      </c>
      <c r="AT16" s="46" t="str">
        <f t="shared" si="12"/>
        <v/>
      </c>
    </row>
    <row r="17" spans="1:46">
      <c r="A17">
        <v>1384</v>
      </c>
      <c r="B17">
        <v>1384</v>
      </c>
      <c r="C17">
        <f t="shared" si="0"/>
        <v>1384</v>
      </c>
      <c r="D17">
        <f t="shared" si="1"/>
        <v>1384</v>
      </c>
      <c r="E17" s="15">
        <f t="shared" si="2"/>
        <v>1384</v>
      </c>
      <c r="F17" s="9" t="str">
        <f>IF(data!V16="","",data!V16)</f>
        <v/>
      </c>
      <c r="H17" s="35" t="str">
        <f t="shared" si="3"/>
        <v/>
      </c>
      <c r="I17" s="9" t="str">
        <f>IF(data!Z16="","",data!Z16)</f>
        <v/>
      </c>
      <c r="J17" s="9">
        <f t="shared" si="4"/>
        <v>61.5</v>
      </c>
      <c r="K17" s="49">
        <f t="shared" si="18"/>
        <v>8.4552845528455295E-2</v>
      </c>
      <c r="L17" s="45">
        <f t="shared" si="5"/>
        <v>0</v>
      </c>
      <c r="N17" s="8" t="str">
        <f t="shared" si="6"/>
        <v/>
      </c>
      <c r="P17" s="20" t="str">
        <f>IF(data!U16="","",data!U16)</f>
        <v/>
      </c>
      <c r="Q17" s="20" t="str">
        <f>IF(ISNA(data!Y16)=TRUE,"",IF(data!Y16="","",data!Y16))</f>
        <v/>
      </c>
      <c r="R17" s="20">
        <f t="shared" si="13"/>
        <v>1.9118484500000001</v>
      </c>
      <c r="S17" s="49">
        <f t="shared" si="19"/>
        <v>0.44024390243902439</v>
      </c>
      <c r="T17" s="34">
        <f t="shared" si="26"/>
        <v>0</v>
      </c>
      <c r="U17" s="15"/>
      <c r="V17" s="30" t="str">
        <f t="shared" si="8"/>
        <v/>
      </c>
      <c r="X17" s="9" t="str">
        <f>IF(data!W16="","",data!W16)</f>
        <v/>
      </c>
      <c r="Y17" s="96" t="e">
        <f>IF(data!AA16="",#N/A,data!AA16)</f>
        <v>#N/A</v>
      </c>
      <c r="Z17" s="99">
        <f t="shared" si="14"/>
        <v>2463.0749999999998</v>
      </c>
      <c r="AA17" s="49">
        <f t="shared" si="21"/>
        <v>8.4552845528455253E-2</v>
      </c>
      <c r="AB17" s="34">
        <f t="shared" si="27"/>
        <v>0</v>
      </c>
      <c r="AC17" s="15"/>
      <c r="AD17" s="30"/>
      <c r="AE17" s="15">
        <f>data!G16</f>
        <v>2.4968789013732836E-2</v>
      </c>
      <c r="AF17" s="30">
        <f t="shared" si="10"/>
        <v>1.0107717279032024E-2</v>
      </c>
      <c r="AG17" s="30">
        <f t="shared" si="15"/>
        <v>0</v>
      </c>
      <c r="AH17" s="15" t="str">
        <f t="shared" si="23"/>
        <v/>
      </c>
      <c r="AI17" s="9">
        <f>data!C16</f>
        <v>1</v>
      </c>
      <c r="AJ17" s="8">
        <f t="shared" si="28"/>
        <v>1.6666666666666665</v>
      </c>
      <c r="AK17" s="8">
        <f t="shared" si="16"/>
        <v>1.6666666666666665</v>
      </c>
      <c r="AL17" s="74">
        <f t="shared" si="24"/>
        <v>1.6666666666666665</v>
      </c>
      <c r="AR17" s="46" t="str">
        <f t="shared" si="11"/>
        <v/>
      </c>
      <c r="AT17" s="46" t="str">
        <f t="shared" si="12"/>
        <v/>
      </c>
    </row>
    <row r="18" spans="1:46">
      <c r="A18">
        <v>1385</v>
      </c>
      <c r="B18">
        <v>1385</v>
      </c>
      <c r="C18">
        <f t="shared" si="0"/>
        <v>1385</v>
      </c>
      <c r="D18">
        <f t="shared" si="1"/>
        <v>1385</v>
      </c>
      <c r="E18" s="15">
        <f t="shared" si="2"/>
        <v>1385</v>
      </c>
      <c r="F18" s="9" t="str">
        <f>IF(data!V17="","",data!V17)</f>
        <v/>
      </c>
      <c r="H18" s="35" t="str">
        <f t="shared" si="3"/>
        <v/>
      </c>
      <c r="I18" s="9">
        <f>IF(data!Z17="","",data!Z17)</f>
        <v>87.5</v>
      </c>
      <c r="J18" s="9">
        <f t="shared" si="4"/>
        <v>87.5</v>
      </c>
      <c r="K18" s="8">
        <f>M18</f>
        <v>8.4552845528455295E-2</v>
      </c>
      <c r="L18" s="45">
        <f>J18/J17-1</f>
        <v>0.4227642276422765</v>
      </c>
      <c r="M18" s="8">
        <f>(I18/I13-1)/(C18-C13)</f>
        <v>8.4552845528455295E-2</v>
      </c>
      <c r="N18" s="8"/>
      <c r="P18" s="20" t="str">
        <f>IF(data!U17="","",data!U17)</f>
        <v/>
      </c>
      <c r="Q18" s="20">
        <f>IF(ISNA(data!Y17)=TRUE,"",IF(data!Y17="","",data!Y17))</f>
        <v>6.1202465625000002</v>
      </c>
      <c r="R18" s="20">
        <f t="shared" si="13"/>
        <v>6.1202465625000002</v>
      </c>
      <c r="S18" s="8">
        <f>U18</f>
        <v>0.44024390243902439</v>
      </c>
      <c r="T18" s="34">
        <f>R18/R17-1</f>
        <v>2.2012195121951219</v>
      </c>
      <c r="U18" s="30">
        <f>(Q18/Q13-1)/(A18-A13)</f>
        <v>0.44024390243902439</v>
      </c>
      <c r="V18" s="30"/>
      <c r="X18" s="9" t="str">
        <f>IF(data!W17="","",data!W17)</f>
        <v/>
      </c>
      <c r="Y18" s="96">
        <f>IF(data!AA17="",#N/A,data!AA17)</f>
        <v>3504.3749999999995</v>
      </c>
      <c r="Z18" s="99">
        <f t="shared" si="14"/>
        <v>3504.3749999999995</v>
      </c>
      <c r="AA18" s="8">
        <f>AC18</f>
        <v>8.4552845528455253E-2</v>
      </c>
      <c r="AB18" s="34">
        <f>Z18/Z17-1</f>
        <v>0.42276422764227628</v>
      </c>
      <c r="AC18" s="30">
        <f>(Y18/Y13-1)/(A18-A13)</f>
        <v>8.4552845528455253E-2</v>
      </c>
      <c r="AD18" s="30"/>
      <c r="AE18" s="15">
        <f>data!G17</f>
        <v>2.4968789013732836E-2</v>
      </c>
      <c r="AF18" s="30">
        <f t="shared" si="10"/>
        <v>1.0107717279032024E-2</v>
      </c>
      <c r="AG18" s="30">
        <f t="shared" si="15"/>
        <v>0</v>
      </c>
      <c r="AH18" s="15" t="str">
        <f t="shared" si="23"/>
        <v/>
      </c>
      <c r="AI18" s="9">
        <f>data!C17</f>
        <v>1</v>
      </c>
      <c r="AJ18" s="8">
        <f>AJ19</f>
        <v>8.3333333333333329E-2</v>
      </c>
      <c r="AK18" s="8">
        <f t="shared" si="16"/>
        <v>0</v>
      </c>
      <c r="AL18" s="74" t="str">
        <f t="shared" si="24"/>
        <v/>
      </c>
      <c r="AR18" s="46" t="str">
        <f t="shared" si="11"/>
        <v/>
      </c>
      <c r="AT18" s="46" t="str">
        <f t="shared" si="12"/>
        <v/>
      </c>
    </row>
    <row r="19" spans="1:46">
      <c r="A19">
        <v>1386</v>
      </c>
      <c r="B19">
        <v>1386</v>
      </c>
      <c r="C19">
        <f t="shared" si="0"/>
        <v>1386</v>
      </c>
      <c r="D19">
        <f t="shared" si="1"/>
        <v>1386</v>
      </c>
      <c r="E19" s="15">
        <f t="shared" si="2"/>
        <v>1386</v>
      </c>
      <c r="F19" s="9" t="str">
        <f>IF(data!V18="","",data!V18)</f>
        <v/>
      </c>
      <c r="H19" s="35" t="str">
        <f t="shared" si="3"/>
        <v/>
      </c>
      <c r="I19" s="9" t="str">
        <f>IF(data!Z18="","",data!Z18)</f>
        <v/>
      </c>
      <c r="J19" s="9">
        <f t="shared" si="4"/>
        <v>87.5</v>
      </c>
      <c r="K19" s="49">
        <f>K20</f>
        <v>-2.6190476190476191E-2</v>
      </c>
      <c r="L19" s="45">
        <f t="shared" si="5"/>
        <v>0</v>
      </c>
      <c r="N19" s="8" t="str">
        <f t="shared" si="6"/>
        <v/>
      </c>
      <c r="P19" s="20" t="str">
        <f>IF(data!U18="","",data!U18)</f>
        <v/>
      </c>
      <c r="Q19" s="20" t="str">
        <f>IF(ISNA(data!Y18)=TRUE,"",IF(data!Y18="","",data!Y18))</f>
        <v/>
      </c>
      <c r="R19" s="20">
        <f t="shared" si="13"/>
        <v>6.1202465625000002</v>
      </c>
      <c r="S19" s="49">
        <f>S20</f>
        <v>0.25529100529100529</v>
      </c>
      <c r="T19" s="34">
        <f t="shared" ref="T19:T82" si="29">R19/R18-1</f>
        <v>0</v>
      </c>
      <c r="U19" s="15"/>
      <c r="V19" s="30" t="str">
        <f t="shared" si="8"/>
        <v/>
      </c>
      <c r="X19" s="9" t="str">
        <f>IF(data!W18="","",data!W18)</f>
        <v/>
      </c>
      <c r="Y19" s="96" t="e">
        <f>IF(data!AA18="",#N/A,data!AA18)</f>
        <v>#N/A</v>
      </c>
      <c r="Z19" s="99">
        <f t="shared" si="14"/>
        <v>3504.3749999999995</v>
      </c>
      <c r="AA19" s="49">
        <f>AA20</f>
        <v>-3.0423280423280425E-2</v>
      </c>
      <c r="AB19" s="34">
        <f t="shared" ref="AB19:AB82" si="30">Z19/Z18-1</f>
        <v>0</v>
      </c>
      <c r="AC19" s="15"/>
      <c r="AD19" s="30"/>
      <c r="AE19" s="15">
        <f>data!G18</f>
        <v>2.4968789013732836E-2</v>
      </c>
      <c r="AF19" s="30">
        <f t="shared" si="10"/>
        <v>1.0107717279032024E-2</v>
      </c>
      <c r="AG19" s="30">
        <f t="shared" si="15"/>
        <v>0</v>
      </c>
      <c r="AH19" s="15" t="str">
        <f t="shared" si="23"/>
        <v/>
      </c>
      <c r="AI19" s="9">
        <f>data!C18</f>
        <v>1</v>
      </c>
      <c r="AJ19" s="8">
        <f>AJ20</f>
        <v>8.3333333333333329E-2</v>
      </c>
      <c r="AK19" s="8">
        <f t="shared" si="16"/>
        <v>0</v>
      </c>
      <c r="AL19" s="74" t="str">
        <f t="shared" si="24"/>
        <v/>
      </c>
      <c r="AR19" s="46" t="str">
        <f t="shared" si="11"/>
        <v/>
      </c>
      <c r="AT19" s="46" t="str">
        <f t="shared" si="12"/>
        <v/>
      </c>
    </row>
    <row r="20" spans="1:46">
      <c r="A20">
        <v>1387</v>
      </c>
      <c r="B20">
        <v>1387</v>
      </c>
      <c r="C20">
        <f t="shared" si="0"/>
        <v>1387</v>
      </c>
      <c r="D20">
        <f t="shared" si="1"/>
        <v>1387</v>
      </c>
      <c r="E20" s="15">
        <f t="shared" si="2"/>
        <v>1387</v>
      </c>
      <c r="F20" s="9" t="str">
        <f>IF(data!V19="","",data!V19)</f>
        <v/>
      </c>
      <c r="H20" s="35" t="str">
        <f t="shared" si="3"/>
        <v/>
      </c>
      <c r="I20" s="9">
        <f>IF(data!Z19="","",data!Z19)</f>
        <v>60</v>
      </c>
      <c r="J20" s="9">
        <f t="shared" si="4"/>
        <v>60</v>
      </c>
      <c r="K20" s="8">
        <f>M20</f>
        <v>-2.6190476190476191E-2</v>
      </c>
      <c r="L20" s="45">
        <f t="shared" si="5"/>
        <v>-0.31428571428571428</v>
      </c>
      <c r="M20" s="8">
        <f>(I20/I18-1)/(C20-C8)</f>
        <v>-2.6190476190476191E-2</v>
      </c>
      <c r="N20" s="8"/>
      <c r="P20" s="20" t="str">
        <f>IF(data!U19="","",data!U19)</f>
        <v/>
      </c>
      <c r="Q20" s="20">
        <f>IF(ISNA(data!Y19)=TRUE,"",IF(data!Y19="","",data!Y19))</f>
        <v>3.3573924000000002</v>
      </c>
      <c r="R20" s="20">
        <f t="shared" si="13"/>
        <v>3.3573924000000002</v>
      </c>
      <c r="S20" s="8">
        <f>U20</f>
        <v>0.25529100529100529</v>
      </c>
      <c r="T20" s="34">
        <f t="shared" si="29"/>
        <v>-0.4514285714285714</v>
      </c>
      <c r="U20" s="30">
        <f>(Q20/Q8-1)/(A20-A8)</f>
        <v>0.25529100529100529</v>
      </c>
      <c r="V20" s="30"/>
      <c r="X20" s="9" t="str">
        <f>IF(data!W19="","",data!W19)</f>
        <v/>
      </c>
      <c r="Y20" s="96">
        <f>IF(data!AA19="",#N/A,data!AA19)</f>
        <v>2403</v>
      </c>
      <c r="Z20" s="99">
        <f t="shared" si="14"/>
        <v>2403</v>
      </c>
      <c r="AA20" s="8">
        <f>AC20</f>
        <v>-3.0423280423280425E-2</v>
      </c>
      <c r="AB20" s="34">
        <f t="shared" si="30"/>
        <v>-0.31428571428571417</v>
      </c>
      <c r="AC20" s="30">
        <f>(Y20/Y8-1)/(A20-A8)</f>
        <v>-3.0423280423280425E-2</v>
      </c>
      <c r="AD20" s="30"/>
      <c r="AE20" s="15">
        <f>data!G19</f>
        <v>2.4968789013732836E-2</v>
      </c>
      <c r="AF20" s="30">
        <f t="shared" si="10"/>
        <v>1.0107717279032024E-2</v>
      </c>
      <c r="AG20" s="30">
        <f t="shared" si="15"/>
        <v>0</v>
      </c>
      <c r="AH20" s="15" t="str">
        <f t="shared" si="23"/>
        <v/>
      </c>
      <c r="AI20" s="9">
        <f>data!C19</f>
        <v>1.25</v>
      </c>
      <c r="AJ20" s="8">
        <f>(AI20/AI19-1)/(A20-A17)</f>
        <v>8.3333333333333329E-2</v>
      </c>
      <c r="AK20" s="8">
        <f t="shared" si="16"/>
        <v>0.25</v>
      </c>
      <c r="AL20" s="74" t="str">
        <f t="shared" si="24"/>
        <v/>
      </c>
      <c r="AR20" s="46" t="str">
        <f t="shared" si="11"/>
        <v/>
      </c>
      <c r="AT20" s="46" t="str">
        <f t="shared" si="12"/>
        <v/>
      </c>
    </row>
    <row r="21" spans="1:46">
      <c r="A21">
        <v>1388</v>
      </c>
      <c r="B21">
        <v>1388</v>
      </c>
      <c r="C21">
        <f t="shared" si="0"/>
        <v>1388</v>
      </c>
      <c r="D21">
        <f t="shared" si="1"/>
        <v>1388</v>
      </c>
      <c r="E21" s="15">
        <f t="shared" si="2"/>
        <v>1388</v>
      </c>
      <c r="F21" s="9" t="str">
        <f>IF(data!V20="","",data!V20)</f>
        <v/>
      </c>
      <c r="H21" s="35" t="str">
        <f t="shared" si="3"/>
        <v/>
      </c>
      <c r="I21" s="9" t="str">
        <f>IF(data!Z20="","",data!Z20)</f>
        <v/>
      </c>
      <c r="J21" s="9">
        <f t="shared" si="4"/>
        <v>60</v>
      </c>
      <c r="K21" s="49">
        <f>K22</f>
        <v>4.1666666666666685E-2</v>
      </c>
      <c r="L21" s="45">
        <f t="shared" si="5"/>
        <v>0</v>
      </c>
      <c r="N21" s="8" t="str">
        <f t="shared" si="6"/>
        <v/>
      </c>
      <c r="P21" s="20" t="str">
        <f>IF(data!U20="","",data!U20)</f>
        <v/>
      </c>
      <c r="Q21" s="20" t="str">
        <f>IF(ISNA(data!Y20)=TRUE,"",IF(data!Y20="","",data!Y20))</f>
        <v/>
      </c>
      <c r="R21" s="20">
        <f t="shared" si="13"/>
        <v>3.3573924000000002</v>
      </c>
      <c r="S21" s="49">
        <f>S22</f>
        <v>0.11458333333333337</v>
      </c>
      <c r="T21" s="34">
        <f t="shared" si="29"/>
        <v>0</v>
      </c>
      <c r="U21" s="15"/>
      <c r="V21" s="30" t="str">
        <f t="shared" si="8"/>
        <v/>
      </c>
      <c r="X21" s="9" t="str">
        <f>IF(data!W20="","",data!W20)</f>
        <v/>
      </c>
      <c r="Y21" s="96" t="e">
        <f>IF(data!AA20="",#N/A,data!AA20)</f>
        <v>#N/A</v>
      </c>
      <c r="Z21" s="99">
        <f t="shared" si="14"/>
        <v>2403</v>
      </c>
      <c r="AA21" s="49">
        <f>AA22</f>
        <v>-3.2303370786516961E-3</v>
      </c>
      <c r="AB21" s="34">
        <f t="shared" si="30"/>
        <v>0</v>
      </c>
      <c r="AC21" s="15"/>
      <c r="AD21" s="30"/>
      <c r="AE21" s="15">
        <f>data!G20</f>
        <v>2.4968789013732836E-2</v>
      </c>
      <c r="AF21" s="30">
        <f t="shared" si="10"/>
        <v>1.0107717279032024E-2</v>
      </c>
      <c r="AG21" s="30">
        <f t="shared" si="15"/>
        <v>0</v>
      </c>
      <c r="AH21" s="15" t="str">
        <f t="shared" si="23"/>
        <v/>
      </c>
      <c r="AI21" s="9">
        <f>data!C20</f>
        <v>1.25</v>
      </c>
      <c r="AJ21" s="8">
        <f t="shared" ref="AJ21:AJ22" si="31">AJ22</f>
        <v>-4.9999999999999989E-2</v>
      </c>
      <c r="AK21" s="8">
        <f t="shared" si="16"/>
        <v>0</v>
      </c>
      <c r="AL21" s="74" t="str">
        <f t="shared" si="24"/>
        <v/>
      </c>
      <c r="AR21" s="46" t="str">
        <f t="shared" si="11"/>
        <v/>
      </c>
      <c r="AT21" s="46" t="str">
        <f t="shared" si="12"/>
        <v/>
      </c>
    </row>
    <row r="22" spans="1:46">
      <c r="A22">
        <v>1389</v>
      </c>
      <c r="B22">
        <v>1389</v>
      </c>
      <c r="C22">
        <f t="shared" si="0"/>
        <v>1389</v>
      </c>
      <c r="D22">
        <f t="shared" si="1"/>
        <v>1389</v>
      </c>
      <c r="E22" s="15">
        <f t="shared" si="2"/>
        <v>1389</v>
      </c>
      <c r="F22" s="9" t="str">
        <f>IF(data!V21="","",data!V21)</f>
        <v/>
      </c>
      <c r="H22" s="35" t="str">
        <f t="shared" si="3"/>
        <v/>
      </c>
      <c r="I22" s="9" t="str">
        <f>IF(data!Z21="","",data!Z21)</f>
        <v/>
      </c>
      <c r="J22" s="9">
        <f t="shared" si="4"/>
        <v>60</v>
      </c>
      <c r="K22" s="49">
        <f>K23</f>
        <v>4.1666666666666685E-2</v>
      </c>
      <c r="L22" s="45">
        <f t="shared" si="5"/>
        <v>0</v>
      </c>
      <c r="N22" s="8" t="str">
        <f t="shared" si="6"/>
        <v/>
      </c>
      <c r="P22" s="20" t="str">
        <f>IF(data!U21="","",data!U21)</f>
        <v/>
      </c>
      <c r="Q22" s="20" t="str">
        <f>IF(ISNA(data!Y21)=TRUE,"",IF(data!Y21="","",data!Y21))</f>
        <v/>
      </c>
      <c r="R22" s="20">
        <f t="shared" si="13"/>
        <v>3.3573924000000002</v>
      </c>
      <c r="S22" s="49">
        <f>S23</f>
        <v>0.11458333333333337</v>
      </c>
      <c r="T22" s="34">
        <f t="shared" si="29"/>
        <v>0</v>
      </c>
      <c r="U22" s="15"/>
      <c r="V22" s="30" t="str">
        <f t="shared" si="8"/>
        <v/>
      </c>
      <c r="X22" s="9" t="str">
        <f>IF(data!W21="","",data!W21)</f>
        <v/>
      </c>
      <c r="Y22" s="96" t="e">
        <f>IF(data!AA21="",#N/A,data!AA21)</f>
        <v>#N/A</v>
      </c>
      <c r="Z22" s="99">
        <f t="shared" si="14"/>
        <v>2403</v>
      </c>
      <c r="AA22" s="49">
        <f>AA23</f>
        <v>-3.2303370786516961E-3</v>
      </c>
      <c r="AB22" s="34">
        <f t="shared" si="30"/>
        <v>0</v>
      </c>
      <c r="AC22" s="15"/>
      <c r="AD22" s="30"/>
      <c r="AE22" s="15">
        <f>data!G21</f>
        <v>2.4968789013732836E-2</v>
      </c>
      <c r="AF22" s="30">
        <f>AF23</f>
        <v>1.0107717279032024E-2</v>
      </c>
      <c r="AG22" s="30">
        <f t="shared" si="15"/>
        <v>0</v>
      </c>
      <c r="AH22" s="15" t="str">
        <f t="shared" si="23"/>
        <v/>
      </c>
      <c r="AI22" s="9">
        <f>data!C21</f>
        <v>1.25</v>
      </c>
      <c r="AJ22" s="8">
        <f t="shared" si="31"/>
        <v>-4.9999999999999989E-2</v>
      </c>
      <c r="AK22" s="8">
        <f t="shared" si="16"/>
        <v>0</v>
      </c>
      <c r="AL22" s="74" t="str">
        <f t="shared" si="24"/>
        <v/>
      </c>
      <c r="AR22" s="46" t="str">
        <f>IF(G22="","",(1+G22)/(1+AF22)-1)</f>
        <v/>
      </c>
      <c r="AT22" s="46" t="str">
        <f t="shared" si="12"/>
        <v/>
      </c>
    </row>
    <row r="23" spans="1:46">
      <c r="A23">
        <v>1390</v>
      </c>
      <c r="B23">
        <v>1390</v>
      </c>
      <c r="C23">
        <f t="shared" si="0"/>
        <v>1390</v>
      </c>
      <c r="D23">
        <f t="shared" si="1"/>
        <v>1390</v>
      </c>
      <c r="E23" s="15">
        <f t="shared" si="2"/>
        <v>1390</v>
      </c>
      <c r="F23" s="9" t="str">
        <f>IF(data!V22="","",data!V22)</f>
        <v/>
      </c>
      <c r="H23" s="35" t="str">
        <f t="shared" si="3"/>
        <v/>
      </c>
      <c r="I23" s="9" t="str">
        <f>IF(data!Z22="","",data!Z22)</f>
        <v/>
      </c>
      <c r="J23" s="9">
        <f t="shared" si="4"/>
        <v>60</v>
      </c>
      <c r="K23" s="49">
        <f>K24</f>
        <v>4.1666666666666685E-2</v>
      </c>
      <c r="L23" s="45">
        <f t="shared" si="5"/>
        <v>0</v>
      </c>
      <c r="N23" s="8" t="str">
        <f t="shared" si="6"/>
        <v/>
      </c>
      <c r="P23" s="20" t="str">
        <f>IF(data!U22="","",data!U22)</f>
        <v/>
      </c>
      <c r="Q23" s="20" t="str">
        <f>IF(ISNA(data!Y22)=TRUE,"",IF(data!Y22="","",data!Y22))</f>
        <v/>
      </c>
      <c r="R23" s="20">
        <f t="shared" si="13"/>
        <v>3.3573924000000002</v>
      </c>
      <c r="S23" s="49">
        <f>S24</f>
        <v>0.11458333333333337</v>
      </c>
      <c r="T23" s="34">
        <f t="shared" si="29"/>
        <v>0</v>
      </c>
      <c r="U23" s="15"/>
      <c r="V23" s="30" t="str">
        <f t="shared" si="8"/>
        <v/>
      </c>
      <c r="X23" s="9" t="str">
        <f>IF(data!W22="","",data!W22)</f>
        <v/>
      </c>
      <c r="Y23" s="96" t="e">
        <f>IF(data!AA22="",#N/A,data!AA22)</f>
        <v>#N/A</v>
      </c>
      <c r="Z23" s="99">
        <f t="shared" si="14"/>
        <v>2403</v>
      </c>
      <c r="AA23" s="49">
        <f>AA24</f>
        <v>-3.2303370786516961E-3</v>
      </c>
      <c r="AB23" s="34">
        <f t="shared" si="30"/>
        <v>0</v>
      </c>
      <c r="AC23" s="15"/>
      <c r="AD23" s="30"/>
      <c r="AE23" s="15">
        <f>data!G22</f>
        <v>2.9511583296443857E-2</v>
      </c>
      <c r="AF23" s="30">
        <f>(AE23/AE22-1)/(A23-A5)</f>
        <v>1.0107717279032024E-2</v>
      </c>
      <c r="AG23" s="30">
        <f t="shared" si="15"/>
        <v>0.18193891102257642</v>
      </c>
      <c r="AH23" s="15" t="str">
        <f t="shared" si="23"/>
        <v/>
      </c>
      <c r="AI23" s="9">
        <f>data!C22</f>
        <v>1.25</v>
      </c>
      <c r="AJ23" s="8">
        <f>AJ24</f>
        <v>-4.9999999999999989E-2</v>
      </c>
      <c r="AK23" s="8">
        <f t="shared" si="16"/>
        <v>0</v>
      </c>
      <c r="AL23" s="74" t="str">
        <f t="shared" si="24"/>
        <v/>
      </c>
      <c r="AR23" s="46" t="str">
        <f t="shared" si="11"/>
        <v/>
      </c>
      <c r="AT23" s="46" t="str">
        <f t="shared" si="12"/>
        <v/>
      </c>
    </row>
    <row r="24" spans="1:46">
      <c r="A24">
        <v>1391</v>
      </c>
      <c r="B24">
        <v>1391</v>
      </c>
      <c r="C24">
        <f t="shared" si="0"/>
        <v>1391</v>
      </c>
      <c r="D24">
        <f t="shared" si="1"/>
        <v>1391</v>
      </c>
      <c r="E24" s="15">
        <f t="shared" si="2"/>
        <v>1391</v>
      </c>
      <c r="F24" s="9" t="str">
        <f>IF(data!V23="","",data!V23)</f>
        <v/>
      </c>
      <c r="H24" s="35" t="str">
        <f t="shared" si="3"/>
        <v/>
      </c>
      <c r="I24" s="9">
        <f>IF(data!Z23="","",data!Z23)</f>
        <v>70</v>
      </c>
      <c r="J24" s="9">
        <f t="shared" si="4"/>
        <v>70</v>
      </c>
      <c r="K24" s="8">
        <f>M24</f>
        <v>4.1666666666666685E-2</v>
      </c>
      <c r="L24" s="45">
        <f t="shared" si="5"/>
        <v>0.16666666666666674</v>
      </c>
      <c r="M24" s="8">
        <f>(I24/I20-1)/(C24-C20)</f>
        <v>4.1666666666666685E-2</v>
      </c>
      <c r="N24" s="8"/>
      <c r="P24" s="20" t="str">
        <f>IF(data!U23="","",data!U23)</f>
        <v/>
      </c>
      <c r="Q24" s="20">
        <f>IF(ISNA(data!Y23)=TRUE,"",IF(data!Y23="","",data!Y23))</f>
        <v>4.8961972500000011</v>
      </c>
      <c r="R24" s="20">
        <f t="shared" si="13"/>
        <v>4.8961972500000011</v>
      </c>
      <c r="S24" s="8">
        <f>U24</f>
        <v>0.11458333333333337</v>
      </c>
      <c r="T24" s="34">
        <f t="shared" si="29"/>
        <v>0.45833333333333348</v>
      </c>
      <c r="U24" s="30">
        <f>(Q24/Q20-1)/(A24-A20)</f>
        <v>0.11458333333333337</v>
      </c>
      <c r="V24" s="30"/>
      <c r="X24" s="9" t="str">
        <f>IF(data!W23="","",data!W23)</f>
        <v/>
      </c>
      <c r="Y24" s="96">
        <f>IF(data!AA23="",#N/A,data!AA23)</f>
        <v>2371.9499999999998</v>
      </c>
      <c r="Z24" s="99">
        <f t="shared" si="14"/>
        <v>2371.9499999999998</v>
      </c>
      <c r="AA24" s="8">
        <f>AC24</f>
        <v>-3.2303370786516961E-3</v>
      </c>
      <c r="AB24" s="34">
        <f t="shared" si="30"/>
        <v>-1.2921348314606784E-2</v>
      </c>
      <c r="AC24" s="30">
        <f>(Y24/Y20-1)/(A24-A20)</f>
        <v>-3.2303370786516961E-3</v>
      </c>
      <c r="AD24" s="30"/>
      <c r="AE24" s="15">
        <f>data!G23</f>
        <v>2.9511583296443857E-2</v>
      </c>
      <c r="AF24" s="30">
        <f t="shared" ref="AF24:AF42" si="32">AF25</f>
        <v>4.7271463329857395E-3</v>
      </c>
      <c r="AG24" s="30">
        <f t="shared" si="15"/>
        <v>0</v>
      </c>
      <c r="AH24" s="15" t="str">
        <f t="shared" si="23"/>
        <v/>
      </c>
      <c r="AI24" s="9">
        <f>data!C23</f>
        <v>1</v>
      </c>
      <c r="AJ24" s="8">
        <f>(AI24/AI23-1)/(A24-A20)</f>
        <v>-4.9999999999999989E-2</v>
      </c>
      <c r="AK24" s="8">
        <f t="shared" si="16"/>
        <v>-0.19999999999999996</v>
      </c>
      <c r="AL24" s="74" t="str">
        <f t="shared" si="24"/>
        <v/>
      </c>
      <c r="AR24" s="46" t="str">
        <f t="shared" si="11"/>
        <v/>
      </c>
      <c r="AT24" s="46" t="str">
        <f t="shared" si="12"/>
        <v/>
      </c>
    </row>
    <row r="25" spans="1:46">
      <c r="A25">
        <v>1392</v>
      </c>
      <c r="B25">
        <v>1392</v>
      </c>
      <c r="C25">
        <f t="shared" si="0"/>
        <v>1392</v>
      </c>
      <c r="D25">
        <f t="shared" si="1"/>
        <v>1392</v>
      </c>
      <c r="E25" s="15">
        <f t="shared" si="2"/>
        <v>1392</v>
      </c>
      <c r="F25" s="9" t="str">
        <f>IF(data!V24="","",data!V24)</f>
        <v/>
      </c>
      <c r="H25" s="35" t="str">
        <f t="shared" si="3"/>
        <v/>
      </c>
      <c r="I25" s="9">
        <f>IF(data!Z24="","",data!Z24)</f>
        <v>70</v>
      </c>
      <c r="J25" s="9">
        <f t="shared" si="4"/>
        <v>70</v>
      </c>
      <c r="K25" s="8">
        <f>M25</f>
        <v>0</v>
      </c>
      <c r="L25" s="45">
        <f t="shared" si="5"/>
        <v>0</v>
      </c>
      <c r="M25" s="8">
        <f>(I25/I24-1)/(C25-C24)</f>
        <v>0</v>
      </c>
      <c r="N25" s="8">
        <f t="shared" si="6"/>
        <v>0</v>
      </c>
      <c r="P25" s="20" t="str">
        <f>IF(data!U24="","",data!U24)</f>
        <v/>
      </c>
      <c r="Q25" s="20">
        <f>IF(ISNA(data!Y24)=TRUE,"",IF(data!Y24="","",data!Y24))</f>
        <v>4.8961972500000011</v>
      </c>
      <c r="R25" s="20">
        <f t="shared" si="13"/>
        <v>4.8961972500000011</v>
      </c>
      <c r="S25" s="8">
        <f>U25</f>
        <v>0</v>
      </c>
      <c r="T25" s="34">
        <f t="shared" si="29"/>
        <v>0</v>
      </c>
      <c r="U25" s="30">
        <f>(Q25/Q24-1)/(A25-A24)</f>
        <v>0</v>
      </c>
      <c r="V25" s="30">
        <f t="shared" si="8"/>
        <v>0</v>
      </c>
      <c r="X25" s="9" t="str">
        <f>IF(data!W24="","",data!W24)</f>
        <v/>
      </c>
      <c r="Y25" s="96">
        <f>IF(data!AA24="",#N/A,data!AA24)</f>
        <v>2371.9499999999998</v>
      </c>
      <c r="Z25" s="99">
        <f t="shared" si="14"/>
        <v>2371.9499999999998</v>
      </c>
      <c r="AA25" s="8">
        <f>AC25</f>
        <v>0</v>
      </c>
      <c r="AB25" s="34">
        <f t="shared" si="30"/>
        <v>0</v>
      </c>
      <c r="AC25" s="30">
        <f>(Y25/Y24-1)/(A25-A24)</f>
        <v>0</v>
      </c>
      <c r="AD25" s="30">
        <f t="shared" ref="AD25:AD67" si="33">IF(Y25="","",Y25/Y24-1)</f>
        <v>0</v>
      </c>
      <c r="AE25" s="15">
        <f>data!G24</f>
        <v>2.9511583296443857E-2</v>
      </c>
      <c r="AF25" s="30">
        <f t="shared" si="32"/>
        <v>4.7271463329857395E-3</v>
      </c>
      <c r="AG25" s="30">
        <f t="shared" si="15"/>
        <v>0</v>
      </c>
      <c r="AH25" s="15" t="str">
        <f t="shared" si="23"/>
        <v/>
      </c>
      <c r="AI25" s="9">
        <f>data!C24</f>
        <v>1</v>
      </c>
      <c r="AJ25" s="8">
        <f t="shared" ref="AJ25:AJ27" si="34">AJ26</f>
        <v>-0.14399999999999999</v>
      </c>
      <c r="AK25" s="8">
        <f t="shared" si="16"/>
        <v>0</v>
      </c>
      <c r="AL25" s="74" t="str">
        <f t="shared" si="24"/>
        <v/>
      </c>
      <c r="AR25" s="46" t="str">
        <f t="shared" si="11"/>
        <v/>
      </c>
      <c r="AT25" s="46" t="str">
        <f t="shared" si="12"/>
        <v/>
      </c>
    </row>
    <row r="26" spans="1:46">
      <c r="A26">
        <v>1393</v>
      </c>
      <c r="B26">
        <v>1393</v>
      </c>
      <c r="C26">
        <f t="shared" si="0"/>
        <v>1393</v>
      </c>
      <c r="D26">
        <f t="shared" si="1"/>
        <v>1393</v>
      </c>
      <c r="E26" s="15">
        <f t="shared" si="2"/>
        <v>1393</v>
      </c>
      <c r="F26" s="9" t="str">
        <f>IF(data!V25="","",data!V25)</f>
        <v/>
      </c>
      <c r="H26" s="35" t="str">
        <f t="shared" si="3"/>
        <v/>
      </c>
      <c r="I26" s="9" t="str">
        <f>IF(data!Z25="","",data!Z25)</f>
        <v/>
      </c>
      <c r="J26" s="9">
        <f t="shared" si="4"/>
        <v>70</v>
      </c>
      <c r="K26" s="49">
        <f>K27</f>
        <v>-0.11904761904761903</v>
      </c>
      <c r="L26" s="45">
        <f t="shared" si="5"/>
        <v>0</v>
      </c>
      <c r="M26" s="46"/>
      <c r="N26" s="8" t="str">
        <f t="shared" si="6"/>
        <v/>
      </c>
      <c r="P26" s="20" t="str">
        <f>IF(data!U25="","",data!U25)</f>
        <v/>
      </c>
      <c r="Q26" s="20" t="str">
        <f>IF(ISNA(data!Y25)=TRUE,"",IF(data!Y25="","",data!Y25))</f>
        <v/>
      </c>
      <c r="R26" s="20">
        <f t="shared" si="13"/>
        <v>4.8961972500000011</v>
      </c>
      <c r="S26" s="49">
        <f>S27</f>
        <v>-0.11904761904761911</v>
      </c>
      <c r="T26" s="34">
        <f t="shared" si="29"/>
        <v>0</v>
      </c>
      <c r="U26" s="52"/>
      <c r="V26" s="30" t="str">
        <f t="shared" si="8"/>
        <v/>
      </c>
      <c r="X26" s="9" t="str">
        <f>IF(data!W25="","",data!W25)</f>
        <v/>
      </c>
      <c r="Y26" s="96" t="e">
        <f>IF(data!AA25="",#N/A,data!AA25)</f>
        <v>#N/A</v>
      </c>
      <c r="Z26" s="99">
        <f t="shared" si="14"/>
        <v>2371.9499999999998</v>
      </c>
      <c r="AA26" s="49">
        <f>AA27</f>
        <v>-0.11904761904761907</v>
      </c>
      <c r="AB26" s="34">
        <f t="shared" si="30"/>
        <v>0</v>
      </c>
      <c r="AC26" s="52"/>
      <c r="AD26" s="30"/>
      <c r="AE26" s="15">
        <f>data!G25</f>
        <v>2.9511583296443857E-2</v>
      </c>
      <c r="AF26" s="30">
        <f t="shared" si="32"/>
        <v>4.7271463329857395E-3</v>
      </c>
      <c r="AG26" s="30">
        <f t="shared" si="15"/>
        <v>0</v>
      </c>
      <c r="AH26" s="15" t="str">
        <f t="shared" si="23"/>
        <v/>
      </c>
      <c r="AI26" s="9">
        <f>data!C25</f>
        <v>1</v>
      </c>
      <c r="AJ26" s="8">
        <f t="shared" si="34"/>
        <v>-0.14399999999999999</v>
      </c>
      <c r="AK26" s="8">
        <f t="shared" si="16"/>
        <v>0</v>
      </c>
      <c r="AL26" s="74" t="str">
        <f t="shared" si="24"/>
        <v/>
      </c>
      <c r="AR26" s="46" t="str">
        <f t="shared" si="11"/>
        <v/>
      </c>
      <c r="AT26" s="46" t="str">
        <f t="shared" si="12"/>
        <v/>
      </c>
    </row>
    <row r="27" spans="1:46">
      <c r="A27">
        <v>1394</v>
      </c>
      <c r="B27">
        <v>1394</v>
      </c>
      <c r="C27">
        <f t="shared" si="0"/>
        <v>1394</v>
      </c>
      <c r="D27">
        <f t="shared" si="1"/>
        <v>1394</v>
      </c>
      <c r="E27" s="15">
        <f t="shared" si="2"/>
        <v>1394</v>
      </c>
      <c r="F27" s="9" t="str">
        <f>IF(data!V26="","",data!V26)</f>
        <v/>
      </c>
      <c r="H27" s="35" t="str">
        <f t="shared" si="3"/>
        <v/>
      </c>
      <c r="I27" s="9" t="str">
        <f>IF(data!Z26="","",data!Z26)</f>
        <v/>
      </c>
      <c r="J27" s="9">
        <f t="shared" si="4"/>
        <v>70</v>
      </c>
      <c r="K27" s="49">
        <f>K28</f>
        <v>-0.11904761904761903</v>
      </c>
      <c r="L27" s="45">
        <f t="shared" si="5"/>
        <v>0</v>
      </c>
      <c r="N27" s="8" t="str">
        <f t="shared" si="6"/>
        <v/>
      </c>
      <c r="P27" s="20" t="str">
        <f>IF(data!U26="","",data!U26)</f>
        <v/>
      </c>
      <c r="Q27" s="20" t="str">
        <f>IF(ISNA(data!Y26)=TRUE,"",IF(data!Y26="","",data!Y26))</f>
        <v/>
      </c>
      <c r="R27" s="20">
        <f t="shared" si="13"/>
        <v>4.8961972500000011</v>
      </c>
      <c r="S27" s="49">
        <f>S28</f>
        <v>-0.11904761904761911</v>
      </c>
      <c r="T27" s="34">
        <f t="shared" si="29"/>
        <v>0</v>
      </c>
      <c r="U27" s="15"/>
      <c r="V27" s="30" t="str">
        <f t="shared" si="8"/>
        <v/>
      </c>
      <c r="X27" s="9" t="str">
        <f>IF(data!W26="","",data!W26)</f>
        <v/>
      </c>
      <c r="Y27" s="96" t="e">
        <f>IF(data!AA26="",#N/A,data!AA26)</f>
        <v>#N/A</v>
      </c>
      <c r="Z27" s="99">
        <f t="shared" si="14"/>
        <v>2371.9499999999998</v>
      </c>
      <c r="AA27" s="49">
        <f>AA28</f>
        <v>-0.11904761904761907</v>
      </c>
      <c r="AB27" s="34">
        <f t="shared" si="30"/>
        <v>0</v>
      </c>
      <c r="AC27" s="15"/>
      <c r="AD27" s="30"/>
      <c r="AE27" s="15">
        <f>data!G26</f>
        <v>2.9511583296443857E-2</v>
      </c>
      <c r="AF27" s="30">
        <f t="shared" si="32"/>
        <v>4.7271463329857395E-3</v>
      </c>
      <c r="AG27" s="30">
        <f t="shared" si="15"/>
        <v>0</v>
      </c>
      <c r="AH27" s="15" t="str">
        <f t="shared" si="23"/>
        <v/>
      </c>
      <c r="AI27" s="9">
        <f>data!C26</f>
        <v>1</v>
      </c>
      <c r="AJ27" s="8">
        <f t="shared" si="34"/>
        <v>-0.14399999999999999</v>
      </c>
      <c r="AK27" s="8">
        <f t="shared" si="16"/>
        <v>0</v>
      </c>
      <c r="AL27" s="74" t="str">
        <f t="shared" si="24"/>
        <v/>
      </c>
      <c r="AR27" s="46" t="str">
        <f t="shared" si="11"/>
        <v/>
      </c>
      <c r="AT27" s="46" t="str">
        <f t="shared" si="12"/>
        <v/>
      </c>
    </row>
    <row r="28" spans="1:46">
      <c r="A28">
        <v>1395</v>
      </c>
      <c r="B28">
        <v>1395</v>
      </c>
      <c r="C28">
        <f t="shared" si="0"/>
        <v>1395</v>
      </c>
      <c r="D28">
        <f t="shared" si="1"/>
        <v>1395</v>
      </c>
      <c r="E28" s="15">
        <f t="shared" si="2"/>
        <v>1395</v>
      </c>
      <c r="F28" s="9" t="str">
        <f>IF(data!V27="","",data!V27)</f>
        <v/>
      </c>
      <c r="H28" s="35" t="str">
        <f t="shared" si="3"/>
        <v/>
      </c>
      <c r="I28" s="9">
        <f>IF(data!Z27="","",data!Z27)</f>
        <v>45</v>
      </c>
      <c r="J28" s="9">
        <f t="shared" si="4"/>
        <v>45</v>
      </c>
      <c r="K28" s="8">
        <f>M28</f>
        <v>-0.11904761904761903</v>
      </c>
      <c r="L28" s="45">
        <f t="shared" si="5"/>
        <v>-0.3571428571428571</v>
      </c>
      <c r="M28" s="8">
        <f>(I28/I25-1)/(C28-C25)</f>
        <v>-0.11904761904761903</v>
      </c>
      <c r="N28" s="8"/>
      <c r="P28" s="20" t="str">
        <f>IF(data!U27="","",data!U27)</f>
        <v/>
      </c>
      <c r="Q28" s="20">
        <f>IF(ISNA(data!Y27)=TRUE,"",IF(data!Y27="","",data!Y27))</f>
        <v>3.147555375</v>
      </c>
      <c r="R28" s="20">
        <f t="shared" si="13"/>
        <v>3.147555375</v>
      </c>
      <c r="S28" s="8">
        <f>U28</f>
        <v>-0.11904761904761911</v>
      </c>
      <c r="T28" s="34">
        <f t="shared" si="29"/>
        <v>-0.35714285714285732</v>
      </c>
      <c r="U28" s="30">
        <f>(Q28/Q25-1)/(A28-A25)</f>
        <v>-0.11904761904761911</v>
      </c>
      <c r="V28" s="30"/>
      <c r="X28" s="9" t="str">
        <f>IF(data!W27="","",data!W27)</f>
        <v/>
      </c>
      <c r="Y28" s="96">
        <f>IF(data!AA27="",#N/A,data!AA27)</f>
        <v>1524.8249999999998</v>
      </c>
      <c r="Z28" s="99">
        <f t="shared" si="14"/>
        <v>1524.8249999999998</v>
      </c>
      <c r="AA28" s="8">
        <f>AC28</f>
        <v>-0.11904761904761907</v>
      </c>
      <c r="AB28" s="34">
        <f t="shared" si="30"/>
        <v>-0.35714285714285721</v>
      </c>
      <c r="AC28" s="30">
        <f>(Y28/Y25-1)/(A28-A25)</f>
        <v>-0.11904761904761907</v>
      </c>
      <c r="AD28" s="30"/>
      <c r="AE28" s="15">
        <f>data!G27</f>
        <v>2.9511583296443857E-2</v>
      </c>
      <c r="AF28" s="30">
        <f t="shared" si="32"/>
        <v>4.7271463329857395E-3</v>
      </c>
      <c r="AG28" s="30">
        <f t="shared" si="15"/>
        <v>0</v>
      </c>
      <c r="AH28" s="15" t="str">
        <f t="shared" si="23"/>
        <v/>
      </c>
      <c r="AI28" s="9">
        <f>data!C27</f>
        <v>1</v>
      </c>
      <c r="AJ28" s="8">
        <f>AJ29</f>
        <v>-0.14399999999999999</v>
      </c>
      <c r="AK28" s="8">
        <f t="shared" si="16"/>
        <v>0</v>
      </c>
      <c r="AL28" s="74" t="str">
        <f t="shared" si="24"/>
        <v/>
      </c>
      <c r="AR28" s="46" t="str">
        <f t="shared" si="11"/>
        <v/>
      </c>
      <c r="AT28" s="46" t="str">
        <f t="shared" si="12"/>
        <v/>
      </c>
    </row>
    <row r="29" spans="1:46">
      <c r="A29">
        <v>1396</v>
      </c>
      <c r="B29">
        <v>1396</v>
      </c>
      <c r="C29">
        <f t="shared" si="0"/>
        <v>1396</v>
      </c>
      <c r="D29">
        <f t="shared" si="1"/>
        <v>1396</v>
      </c>
      <c r="E29" s="15">
        <f t="shared" si="2"/>
        <v>1396</v>
      </c>
      <c r="F29" s="9" t="str">
        <f>IF(data!V28="","",data!V28)</f>
        <v/>
      </c>
      <c r="H29" s="35" t="str">
        <f t="shared" si="3"/>
        <v/>
      </c>
      <c r="I29" s="9" t="str">
        <f>IF(data!Z28="","",data!Z28)</f>
        <v/>
      </c>
      <c r="J29" s="9">
        <f t="shared" si="4"/>
        <v>45</v>
      </c>
      <c r="K29" s="49">
        <f>K30</f>
        <v>3.7037037037037056E-2</v>
      </c>
      <c r="L29" s="45">
        <f t="shared" si="5"/>
        <v>0</v>
      </c>
      <c r="N29" s="8" t="str">
        <f t="shared" si="6"/>
        <v/>
      </c>
      <c r="P29" s="20" t="str">
        <f>IF(data!U28="","",data!U28)</f>
        <v/>
      </c>
      <c r="Q29" s="20" t="str">
        <f>IF(ISNA(data!Y28)=TRUE,"",IF(data!Y28="","",data!Y28))</f>
        <v/>
      </c>
      <c r="R29" s="20">
        <f t="shared" si="13"/>
        <v>3.147555375</v>
      </c>
      <c r="S29" s="49">
        <f>S30</f>
        <v>1.1481481481481481</v>
      </c>
      <c r="T29" s="34">
        <f t="shared" si="29"/>
        <v>0</v>
      </c>
      <c r="U29" s="15"/>
      <c r="V29" s="30" t="str">
        <f t="shared" si="8"/>
        <v/>
      </c>
      <c r="X29" s="9" t="str">
        <f>IF(data!W28="","",data!W28)</f>
        <v/>
      </c>
      <c r="Y29" s="96" t="e">
        <f>IF(data!AA28="",#N/A,data!AA28)</f>
        <v>#N/A</v>
      </c>
      <c r="Z29" s="99">
        <f t="shared" si="14"/>
        <v>1524.8249999999998</v>
      </c>
      <c r="AA29" s="49">
        <f>AA30</f>
        <v>3.7037037037037056E-2</v>
      </c>
      <c r="AB29" s="34">
        <f t="shared" si="30"/>
        <v>0</v>
      </c>
      <c r="AC29" s="15"/>
      <c r="AD29" s="30"/>
      <c r="AE29" s="15">
        <f>data!G28</f>
        <v>2.9511583296443857E-2</v>
      </c>
      <c r="AF29" s="30">
        <f t="shared" si="32"/>
        <v>4.7271463329857395E-3</v>
      </c>
      <c r="AG29" s="30">
        <f t="shared" si="15"/>
        <v>0</v>
      </c>
      <c r="AH29" s="15" t="str">
        <f t="shared" si="23"/>
        <v/>
      </c>
      <c r="AI29" s="9">
        <f>data!C28</f>
        <v>0.28000000000000003</v>
      </c>
      <c r="AJ29" s="8">
        <f>(AI29/AI28-1)/(A29-A24)</f>
        <v>-0.14399999999999999</v>
      </c>
      <c r="AK29" s="8">
        <f t="shared" si="16"/>
        <v>-0.72</v>
      </c>
      <c r="AL29" s="74" t="str">
        <f t="shared" si="24"/>
        <v/>
      </c>
      <c r="AR29" s="46" t="str">
        <f t="shared" si="11"/>
        <v/>
      </c>
      <c r="AT29" s="46" t="str">
        <f t="shared" si="12"/>
        <v/>
      </c>
    </row>
    <row r="30" spans="1:46">
      <c r="A30">
        <v>1397</v>
      </c>
      <c r="B30">
        <v>1397</v>
      </c>
      <c r="C30">
        <f t="shared" si="0"/>
        <v>1397</v>
      </c>
      <c r="D30">
        <f t="shared" si="1"/>
        <v>1397</v>
      </c>
      <c r="E30" s="15">
        <f t="shared" si="2"/>
        <v>1397</v>
      </c>
      <c r="F30" s="9" t="str">
        <f>IF(data!V29="","",data!V29)</f>
        <v/>
      </c>
      <c r="H30" s="35" t="str">
        <f t="shared" si="3"/>
        <v/>
      </c>
      <c r="I30" s="9" t="str">
        <f>IF(data!Z29="","",data!Z29)</f>
        <v/>
      </c>
      <c r="J30" s="9">
        <f t="shared" si="4"/>
        <v>45</v>
      </c>
      <c r="K30" s="49">
        <f>K31</f>
        <v>3.7037037037037056E-2</v>
      </c>
      <c r="L30" s="45">
        <f t="shared" si="5"/>
        <v>0</v>
      </c>
      <c r="N30" s="8" t="str">
        <f t="shared" si="6"/>
        <v/>
      </c>
      <c r="P30" s="20" t="str">
        <f>IF(data!U29="","",data!U29)</f>
        <v/>
      </c>
      <c r="Q30" s="20" t="str">
        <f>IF(ISNA(data!Y29)=TRUE,"",IF(data!Y29="","",data!Y29))</f>
        <v/>
      </c>
      <c r="R30" s="20">
        <f t="shared" si="13"/>
        <v>3.147555375</v>
      </c>
      <c r="S30" s="49">
        <f>S31</f>
        <v>1.1481481481481481</v>
      </c>
      <c r="T30" s="34">
        <f t="shared" si="29"/>
        <v>0</v>
      </c>
      <c r="U30" s="15"/>
      <c r="V30" s="30" t="str">
        <f t="shared" si="8"/>
        <v/>
      </c>
      <c r="X30" s="9" t="str">
        <f>IF(data!W29="","",data!W29)</f>
        <v/>
      </c>
      <c r="Y30" s="96" t="e">
        <f>IF(data!AA29="",#N/A,data!AA29)</f>
        <v>#N/A</v>
      </c>
      <c r="Z30" s="99">
        <f t="shared" si="14"/>
        <v>1524.8249999999998</v>
      </c>
      <c r="AA30" s="49">
        <f>AA31</f>
        <v>3.7037037037037056E-2</v>
      </c>
      <c r="AB30" s="34">
        <f t="shared" si="30"/>
        <v>0</v>
      </c>
      <c r="AC30" s="15"/>
      <c r="AD30" s="30"/>
      <c r="AE30" s="15">
        <f>data!G29</f>
        <v>2.9511583296443857E-2</v>
      </c>
      <c r="AF30" s="30">
        <f t="shared" si="32"/>
        <v>4.7271463329857395E-3</v>
      </c>
      <c r="AG30" s="30">
        <f t="shared" si="15"/>
        <v>0</v>
      </c>
      <c r="AH30" s="15" t="str">
        <f t="shared" si="23"/>
        <v/>
      </c>
      <c r="AI30" s="9">
        <f>data!C29</f>
        <v>0.28000000000000003</v>
      </c>
      <c r="AJ30" s="8">
        <f>AJ31</f>
        <v>-5.3571428571428603E-2</v>
      </c>
      <c r="AK30" s="8">
        <f t="shared" si="16"/>
        <v>0</v>
      </c>
      <c r="AL30" s="74" t="str">
        <f t="shared" si="24"/>
        <v/>
      </c>
      <c r="AR30" s="46" t="str">
        <f t="shared" si="11"/>
        <v/>
      </c>
      <c r="AT30" s="46" t="str">
        <f t="shared" si="12"/>
        <v/>
      </c>
    </row>
    <row r="31" spans="1:46">
      <c r="A31">
        <v>1398</v>
      </c>
      <c r="B31">
        <v>1398</v>
      </c>
      <c r="C31">
        <f t="shared" si="0"/>
        <v>1398</v>
      </c>
      <c r="D31">
        <f t="shared" si="1"/>
        <v>1398</v>
      </c>
      <c r="E31" s="15">
        <f t="shared" si="2"/>
        <v>1398</v>
      </c>
      <c r="F31" s="9" t="str">
        <f>IF(data!V30="","",data!V30)</f>
        <v/>
      </c>
      <c r="H31" s="35" t="str">
        <f t="shared" si="3"/>
        <v/>
      </c>
      <c r="I31" s="9">
        <f>IF(data!Z30="","",data!Z30)</f>
        <v>50</v>
      </c>
      <c r="J31" s="9">
        <f t="shared" si="4"/>
        <v>50</v>
      </c>
      <c r="K31" s="8">
        <f>M31</f>
        <v>3.7037037037037056E-2</v>
      </c>
      <c r="L31" s="45">
        <f t="shared" si="5"/>
        <v>0.11111111111111116</v>
      </c>
      <c r="M31" s="8">
        <f>(I31/I28-1)/(C31-C28)</f>
        <v>3.7037037037037056E-2</v>
      </c>
      <c r="N31" s="8"/>
      <c r="P31" s="20" t="str">
        <f>IF(data!U30="","",data!U30)</f>
        <v/>
      </c>
      <c r="Q31" s="20">
        <f>IF(ISNA(data!Y30)=TRUE,"",IF(data!Y30="","",data!Y30))</f>
        <v>13.989135000000001</v>
      </c>
      <c r="R31" s="20">
        <f t="shared" si="13"/>
        <v>13.989135000000001</v>
      </c>
      <c r="S31" s="8">
        <f>U31</f>
        <v>1.1481481481481481</v>
      </c>
      <c r="T31" s="34">
        <f t="shared" si="29"/>
        <v>3.4444444444444446</v>
      </c>
      <c r="U31" s="30">
        <f>(Q31/Q28-1)/(A31-A28)</f>
        <v>1.1481481481481481</v>
      </c>
      <c r="V31" s="30"/>
      <c r="X31" s="9" t="str">
        <f>IF(data!W30="","",data!W30)</f>
        <v/>
      </c>
      <c r="Y31" s="96">
        <f>IF(data!AA30="",#N/A,data!AA30)</f>
        <v>1694.25</v>
      </c>
      <c r="Z31" s="99">
        <f t="shared" si="14"/>
        <v>1694.25</v>
      </c>
      <c r="AA31" s="8">
        <f>AC31</f>
        <v>3.7037037037037056E-2</v>
      </c>
      <c r="AB31" s="34">
        <f t="shared" si="30"/>
        <v>0.11111111111111116</v>
      </c>
      <c r="AC31" s="30">
        <f>(Y31/Y28-1)/(A31-A28)</f>
        <v>3.7037037037037056E-2</v>
      </c>
      <c r="AD31" s="30"/>
      <c r="AE31" s="15">
        <f>data!G30</f>
        <v>2.9511583296443857E-2</v>
      </c>
      <c r="AF31" s="30">
        <f t="shared" si="32"/>
        <v>4.7271463329857395E-3</v>
      </c>
      <c r="AG31" s="30">
        <f t="shared" si="15"/>
        <v>0</v>
      </c>
      <c r="AH31" s="15" t="str">
        <f t="shared" si="23"/>
        <v/>
      </c>
      <c r="AI31" s="9">
        <f>data!C30</f>
        <v>0.25</v>
      </c>
      <c r="AJ31" s="8">
        <f>(AI31/AI30-1)/(A31-A29)</f>
        <v>-5.3571428571428603E-2</v>
      </c>
      <c r="AK31" s="8">
        <f t="shared" si="16"/>
        <v>-0.10714285714285721</v>
      </c>
      <c r="AL31" s="74" t="str">
        <f t="shared" si="24"/>
        <v/>
      </c>
      <c r="AR31" s="46" t="str">
        <f t="shared" si="11"/>
        <v/>
      </c>
      <c r="AT31" s="46" t="str">
        <f t="shared" si="12"/>
        <v/>
      </c>
    </row>
    <row r="32" spans="1:46">
      <c r="A32">
        <v>1399</v>
      </c>
      <c r="B32">
        <v>1399</v>
      </c>
      <c r="C32">
        <f t="shared" si="0"/>
        <v>1399</v>
      </c>
      <c r="D32">
        <f t="shared" si="1"/>
        <v>1399</v>
      </c>
      <c r="E32" s="15">
        <f t="shared" si="2"/>
        <v>1399</v>
      </c>
      <c r="F32" s="9" t="str">
        <f>IF(data!V31="","",data!V31)</f>
        <v/>
      </c>
      <c r="H32" s="35" t="str">
        <f t="shared" si="3"/>
        <v/>
      </c>
      <c r="I32" s="9">
        <f>IF(data!Z31="","",data!Z31)</f>
        <v>37</v>
      </c>
      <c r="J32" s="9">
        <f t="shared" si="4"/>
        <v>37</v>
      </c>
      <c r="K32" s="8">
        <f>M32</f>
        <v>-0.26</v>
      </c>
      <c r="L32" s="45">
        <f t="shared" si="5"/>
        <v>-0.26</v>
      </c>
      <c r="M32" s="8">
        <f>(I32/I31-1)/(C32-C31)</f>
        <v>-0.26</v>
      </c>
      <c r="N32" s="8">
        <f t="shared" si="6"/>
        <v>-0.26</v>
      </c>
      <c r="P32" s="20" t="str">
        <f>IF(data!U31="","",data!U31)</f>
        <v/>
      </c>
      <c r="Q32" s="20">
        <f>IF(ISNA(data!Y31)=TRUE,"",IF(data!Y31="","",data!Y31))</f>
        <v>10.351959900000002</v>
      </c>
      <c r="R32" s="20">
        <f t="shared" si="13"/>
        <v>10.351959900000002</v>
      </c>
      <c r="S32" s="8">
        <f>U32</f>
        <v>-0.2599999999999999</v>
      </c>
      <c r="T32" s="34">
        <f t="shared" si="29"/>
        <v>-0.2599999999999999</v>
      </c>
      <c r="U32" s="30">
        <f>(Q32/Q31-1)/(A32-A31)</f>
        <v>-0.2599999999999999</v>
      </c>
      <c r="V32" s="30">
        <f t="shared" si="8"/>
        <v>-0.2599999999999999</v>
      </c>
      <c r="X32" s="9" t="str">
        <f>IF(data!W31="","",data!W31)</f>
        <v/>
      </c>
      <c r="Y32" s="96">
        <f>IF(data!AA31="",#N/A,data!AA31)</f>
        <v>1253.7449999999999</v>
      </c>
      <c r="Z32" s="99">
        <f t="shared" si="14"/>
        <v>1253.7449999999999</v>
      </c>
      <c r="AA32" s="8">
        <f>AC32</f>
        <v>-0.26</v>
      </c>
      <c r="AB32" s="34">
        <f t="shared" si="30"/>
        <v>-0.26</v>
      </c>
      <c r="AC32" s="30">
        <f>(Y32/Y31-1)/(A32-A31)</f>
        <v>-0.26</v>
      </c>
      <c r="AD32" s="30">
        <f t="shared" si="33"/>
        <v>-0.26</v>
      </c>
      <c r="AE32" s="15">
        <f>data!G31</f>
        <v>2.9511583296443857E-2</v>
      </c>
      <c r="AF32" s="30">
        <f t="shared" si="32"/>
        <v>4.7271463329857395E-3</v>
      </c>
      <c r="AG32" s="30">
        <f t="shared" si="15"/>
        <v>0</v>
      </c>
      <c r="AH32" s="15" t="str">
        <f t="shared" si="23"/>
        <v/>
      </c>
      <c r="AI32" s="9">
        <f>data!C31</f>
        <v>0.25</v>
      </c>
      <c r="AJ32" s="8">
        <f t="shared" ref="AJ32:AJ33" si="35">AJ33</f>
        <v>0.15000000000000002</v>
      </c>
      <c r="AK32" s="8">
        <f t="shared" si="16"/>
        <v>0</v>
      </c>
      <c r="AL32" s="74" t="str">
        <f t="shared" si="24"/>
        <v/>
      </c>
      <c r="AR32" s="46" t="str">
        <f t="shared" si="11"/>
        <v/>
      </c>
      <c r="AT32" s="46" t="str">
        <f t="shared" si="12"/>
        <v/>
      </c>
    </row>
    <row r="33" spans="1:46">
      <c r="A33">
        <v>1400</v>
      </c>
      <c r="B33">
        <v>1400</v>
      </c>
      <c r="C33">
        <f t="shared" si="0"/>
        <v>1400</v>
      </c>
      <c r="D33">
        <f t="shared" si="1"/>
        <v>1400</v>
      </c>
      <c r="E33" s="15">
        <f t="shared" si="2"/>
        <v>1400</v>
      </c>
      <c r="F33" s="9" t="str">
        <f>IF(data!V32="","",data!V32)</f>
        <v/>
      </c>
      <c r="H33" s="35" t="str">
        <f t="shared" si="3"/>
        <v/>
      </c>
      <c r="I33" s="9">
        <f>IF(data!Z32="","",data!Z32)</f>
        <v>66.66</v>
      </c>
      <c r="J33" s="9">
        <f t="shared" si="4"/>
        <v>66.66</v>
      </c>
      <c r="K33" s="8">
        <f>M33</f>
        <v>0.80162162162162143</v>
      </c>
      <c r="L33" s="45">
        <f t="shared" si="5"/>
        <v>0.80162162162162143</v>
      </c>
      <c r="M33" s="8">
        <f>(I33/I32-1)/(C33-C32)</f>
        <v>0.80162162162162143</v>
      </c>
      <c r="N33" s="8">
        <f t="shared" si="6"/>
        <v>0.80162162162162143</v>
      </c>
      <c r="P33" s="20" t="str">
        <f>IF(data!U32="","",data!U32)</f>
        <v/>
      </c>
      <c r="Q33" s="20">
        <f>IF(ISNA(data!Y32)=TRUE,"",IF(data!Y32="","",data!Y32))</f>
        <v>18.650314782000002</v>
      </c>
      <c r="R33" s="20">
        <f t="shared" si="13"/>
        <v>18.650314782000002</v>
      </c>
      <c r="S33" s="8">
        <f>U33</f>
        <v>0.80162162162162143</v>
      </c>
      <c r="T33" s="34">
        <f t="shared" si="29"/>
        <v>0.80162162162162143</v>
      </c>
      <c r="U33" s="30">
        <f>(Q33/Q32-1)/(A33-A32)</f>
        <v>0.80162162162162143</v>
      </c>
      <c r="V33" s="30">
        <f t="shared" si="8"/>
        <v>0.80162162162162143</v>
      </c>
      <c r="X33" s="9" t="str">
        <f>IF(data!W32="","",data!W32)</f>
        <v/>
      </c>
      <c r="Y33" s="96">
        <f>IF(data!AA32="",#N/A,data!AA32)</f>
        <v>2258.7740999999996</v>
      </c>
      <c r="Z33" s="99">
        <f t="shared" si="14"/>
        <v>2258.7740999999996</v>
      </c>
      <c r="AA33" s="8">
        <f>AC33</f>
        <v>0.80162162162162143</v>
      </c>
      <c r="AB33" s="34">
        <f t="shared" si="30"/>
        <v>0.80162162162162143</v>
      </c>
      <c r="AC33" s="30">
        <f>(Y33/Y32-1)/(A33-A32)</f>
        <v>0.80162162162162143</v>
      </c>
      <c r="AD33" s="30">
        <f t="shared" si="33"/>
        <v>0.80162162162162143</v>
      </c>
      <c r="AE33" s="15">
        <f>data!G32</f>
        <v>2.9511583296443857E-2</v>
      </c>
      <c r="AF33" s="30">
        <f t="shared" si="32"/>
        <v>4.7271463329857395E-3</v>
      </c>
      <c r="AG33" s="30">
        <f t="shared" si="15"/>
        <v>0</v>
      </c>
      <c r="AH33" s="15" t="str">
        <f t="shared" si="23"/>
        <v/>
      </c>
      <c r="AI33" s="9">
        <f>data!C32</f>
        <v>0.25</v>
      </c>
      <c r="AJ33" s="8">
        <f t="shared" si="35"/>
        <v>0.15000000000000002</v>
      </c>
      <c r="AK33" s="8">
        <f t="shared" si="16"/>
        <v>0</v>
      </c>
      <c r="AL33" s="74" t="str">
        <f t="shared" si="24"/>
        <v/>
      </c>
      <c r="AR33" s="46" t="str">
        <f t="shared" si="11"/>
        <v/>
      </c>
      <c r="AT33" s="46" t="str">
        <f t="shared" si="12"/>
        <v/>
      </c>
    </row>
    <row r="34" spans="1:46">
      <c r="A34">
        <v>1401</v>
      </c>
      <c r="B34">
        <v>1401</v>
      </c>
      <c r="C34">
        <f t="shared" si="0"/>
        <v>1401</v>
      </c>
      <c r="D34">
        <f t="shared" si="1"/>
        <v>1401</v>
      </c>
      <c r="E34" s="15">
        <f t="shared" si="2"/>
        <v>1401</v>
      </c>
      <c r="F34" s="9" t="str">
        <f>IF(data!V33="","",data!V33)</f>
        <v/>
      </c>
      <c r="H34" s="35" t="str">
        <f t="shared" si="3"/>
        <v/>
      </c>
      <c r="I34" s="9" t="str">
        <f>IF(data!Z33="","",data!Z33)</f>
        <v/>
      </c>
      <c r="J34" s="9">
        <f t="shared" si="4"/>
        <v>66.66</v>
      </c>
      <c r="K34" s="49">
        <f t="shared" ref="K34:K37" si="36">K35</f>
        <v>3.3353335333533352E-2</v>
      </c>
      <c r="L34" s="45">
        <f t="shared" si="5"/>
        <v>0</v>
      </c>
      <c r="N34" s="8" t="str">
        <f t="shared" si="6"/>
        <v/>
      </c>
      <c r="P34" s="20" t="str">
        <f>IF(data!U33="","",data!U33)</f>
        <v/>
      </c>
      <c r="Q34" s="20" t="str">
        <f>IF(ISNA(data!Y33)=TRUE,"",IF(data!Y33="","",data!Y33))</f>
        <v/>
      </c>
      <c r="R34" s="20">
        <f t="shared" si="13"/>
        <v>18.650314782000002</v>
      </c>
      <c r="S34" s="49">
        <f t="shared" ref="S34:S37" si="37">S35</f>
        <v>-8.9735896666589751E-2</v>
      </c>
      <c r="T34" s="34">
        <f t="shared" si="29"/>
        <v>0</v>
      </c>
      <c r="U34" s="15"/>
      <c r="V34" s="30" t="str">
        <f t="shared" si="8"/>
        <v/>
      </c>
      <c r="X34" s="9" t="str">
        <f>IF(data!W33="","",data!W33)</f>
        <v/>
      </c>
      <c r="Y34" s="96" t="e">
        <f>IF(data!AA33="",#N/A,data!AA33)</f>
        <v>#N/A</v>
      </c>
      <c r="Z34" s="99">
        <f t="shared" si="14"/>
        <v>2258.7740999999996</v>
      </c>
      <c r="AA34" s="49">
        <f t="shared" ref="AA34:AA37" si="38">AA35</f>
        <v>3.3353335333533352E-2</v>
      </c>
      <c r="AB34" s="34">
        <f t="shared" si="30"/>
        <v>0</v>
      </c>
      <c r="AC34" s="15"/>
      <c r="AD34" s="30"/>
      <c r="AE34" s="15">
        <f>data!G33</f>
        <v>2.9511583296443857E-2</v>
      </c>
      <c r="AF34" s="30">
        <f t="shared" si="32"/>
        <v>4.7271463329857395E-3</v>
      </c>
      <c r="AG34" s="30">
        <f t="shared" si="15"/>
        <v>0</v>
      </c>
      <c r="AH34" s="15" t="str">
        <f t="shared" si="23"/>
        <v/>
      </c>
      <c r="AI34" s="9">
        <f>data!C33</f>
        <v>0.25</v>
      </c>
      <c r="AJ34" s="8">
        <f>AJ35</f>
        <v>0.15000000000000002</v>
      </c>
      <c r="AK34" s="8">
        <f t="shared" si="16"/>
        <v>0</v>
      </c>
      <c r="AL34" s="74" t="str">
        <f t="shared" si="24"/>
        <v/>
      </c>
      <c r="AR34" s="46" t="str">
        <f t="shared" si="11"/>
        <v/>
      </c>
      <c r="AT34" s="46" t="str">
        <f t="shared" si="12"/>
        <v/>
      </c>
    </row>
    <row r="35" spans="1:46">
      <c r="A35">
        <v>1402</v>
      </c>
      <c r="B35">
        <v>1402</v>
      </c>
      <c r="C35">
        <f t="shared" si="0"/>
        <v>1402</v>
      </c>
      <c r="D35">
        <f t="shared" si="1"/>
        <v>1402</v>
      </c>
      <c r="E35" s="15">
        <f t="shared" si="2"/>
        <v>1402</v>
      </c>
      <c r="F35" s="9" t="str">
        <f>IF(data!V34="","",data!V34)</f>
        <v/>
      </c>
      <c r="H35" s="35" t="str">
        <f t="shared" si="3"/>
        <v/>
      </c>
      <c r="I35" s="9" t="str">
        <f>IF(data!Z34="","",data!Z34)</f>
        <v/>
      </c>
      <c r="J35" s="9">
        <f t="shared" si="4"/>
        <v>66.66</v>
      </c>
      <c r="K35" s="49">
        <f t="shared" si="36"/>
        <v>3.3353335333533352E-2</v>
      </c>
      <c r="L35" s="45">
        <f t="shared" si="5"/>
        <v>0</v>
      </c>
      <c r="N35" s="8" t="str">
        <f t="shared" si="6"/>
        <v/>
      </c>
      <c r="P35" s="20" t="str">
        <f>IF(data!U34="","",data!U34)</f>
        <v/>
      </c>
      <c r="Q35" s="20" t="str">
        <f>IF(ISNA(data!Y34)=TRUE,"",IF(data!Y34="","",data!Y34))</f>
        <v/>
      </c>
      <c r="R35" s="20">
        <f t="shared" si="13"/>
        <v>18.650314782000002</v>
      </c>
      <c r="S35" s="49">
        <f t="shared" si="37"/>
        <v>-8.9735896666589751E-2</v>
      </c>
      <c r="T35" s="34">
        <f t="shared" si="29"/>
        <v>0</v>
      </c>
      <c r="U35" s="15"/>
      <c r="V35" s="30" t="str">
        <f t="shared" si="8"/>
        <v/>
      </c>
      <c r="X35" s="9" t="str">
        <f>IF(data!W34="","",data!W34)</f>
        <v/>
      </c>
      <c r="Y35" s="96" t="e">
        <f>IF(data!AA34="",#N/A,data!AA34)</f>
        <v>#N/A</v>
      </c>
      <c r="Z35" s="99">
        <f t="shared" si="14"/>
        <v>2258.7740999999996</v>
      </c>
      <c r="AA35" s="49">
        <f t="shared" si="38"/>
        <v>3.3353335333533352E-2</v>
      </c>
      <c r="AB35" s="34">
        <f t="shared" si="30"/>
        <v>0</v>
      </c>
      <c r="AC35" s="15"/>
      <c r="AD35" s="30"/>
      <c r="AE35" s="15">
        <f>data!G34</f>
        <v>2.9511583296443857E-2</v>
      </c>
      <c r="AF35" s="30">
        <f t="shared" si="32"/>
        <v>4.7271463329857395E-3</v>
      </c>
      <c r="AG35" s="30">
        <f t="shared" si="15"/>
        <v>0</v>
      </c>
      <c r="AH35" s="15" t="str">
        <f t="shared" si="23"/>
        <v/>
      </c>
      <c r="AI35" s="9">
        <f>data!C34</f>
        <v>0.4</v>
      </c>
      <c r="AJ35" s="8">
        <f>(AI35/AI34-1)/(A35-A31)</f>
        <v>0.15000000000000002</v>
      </c>
      <c r="AK35" s="8">
        <f t="shared" si="16"/>
        <v>0.60000000000000009</v>
      </c>
      <c r="AL35" s="74" t="str">
        <f t="shared" si="24"/>
        <v/>
      </c>
      <c r="AR35" s="46" t="str">
        <f t="shared" si="11"/>
        <v/>
      </c>
      <c r="AT35" s="46" t="str">
        <f t="shared" si="12"/>
        <v/>
      </c>
    </row>
    <row r="36" spans="1:46">
      <c r="A36">
        <v>1403</v>
      </c>
      <c r="B36">
        <v>1403</v>
      </c>
      <c r="C36">
        <f t="shared" si="0"/>
        <v>1403</v>
      </c>
      <c r="D36">
        <f t="shared" si="1"/>
        <v>1403</v>
      </c>
      <c r="E36" s="15">
        <f t="shared" si="2"/>
        <v>1403</v>
      </c>
      <c r="F36" s="9" t="str">
        <f>IF(data!V35="","",data!V35)</f>
        <v/>
      </c>
      <c r="H36" s="35" t="str">
        <f t="shared" si="3"/>
        <v/>
      </c>
      <c r="I36" s="9" t="str">
        <f>IF(data!Z35="","",data!Z35)</f>
        <v/>
      </c>
      <c r="J36" s="9">
        <f t="shared" si="4"/>
        <v>66.66</v>
      </c>
      <c r="K36" s="49">
        <f t="shared" si="36"/>
        <v>3.3353335333533352E-2</v>
      </c>
      <c r="L36" s="45">
        <f t="shared" si="5"/>
        <v>0</v>
      </c>
      <c r="N36" s="8" t="str">
        <f t="shared" si="6"/>
        <v/>
      </c>
      <c r="P36" s="20" t="str">
        <f>IF(data!U35="","",data!U35)</f>
        <v/>
      </c>
      <c r="Q36" s="20" t="str">
        <f>IF(ISNA(data!Y35)=TRUE,"",IF(data!Y35="","",data!Y35))</f>
        <v/>
      </c>
      <c r="R36" s="20">
        <f t="shared" si="13"/>
        <v>18.650314782000002</v>
      </c>
      <c r="S36" s="49">
        <f t="shared" si="37"/>
        <v>-8.9735896666589751E-2</v>
      </c>
      <c r="T36" s="34">
        <f t="shared" si="29"/>
        <v>0</v>
      </c>
      <c r="U36" s="15"/>
      <c r="V36" s="30" t="str">
        <f t="shared" si="8"/>
        <v/>
      </c>
      <c r="X36" s="9" t="str">
        <f>IF(data!W35="","",data!W35)</f>
        <v/>
      </c>
      <c r="Y36" s="96" t="e">
        <f>IF(data!AA35="",#N/A,data!AA35)</f>
        <v>#N/A</v>
      </c>
      <c r="Z36" s="99">
        <f t="shared" si="14"/>
        <v>2258.7740999999996</v>
      </c>
      <c r="AA36" s="49">
        <f t="shared" si="38"/>
        <v>3.3353335333533352E-2</v>
      </c>
      <c r="AB36" s="34">
        <f t="shared" si="30"/>
        <v>0</v>
      </c>
      <c r="AC36" s="15"/>
      <c r="AD36" s="30"/>
      <c r="AE36" s="15">
        <f>data!G35</f>
        <v>2.9511583296443857E-2</v>
      </c>
      <c r="AF36" s="30">
        <f t="shared" si="32"/>
        <v>4.7271463329857395E-3</v>
      </c>
      <c r="AG36" s="30">
        <f t="shared" si="15"/>
        <v>0</v>
      </c>
      <c r="AH36" s="15" t="str">
        <f t="shared" si="23"/>
        <v/>
      </c>
      <c r="AI36" s="9">
        <f>data!C35</f>
        <v>0.4</v>
      </c>
      <c r="AJ36" s="8">
        <f>AJ37</f>
        <v>0.75</v>
      </c>
      <c r="AK36" s="8">
        <f t="shared" si="16"/>
        <v>0</v>
      </c>
      <c r="AL36" s="74" t="str">
        <f t="shared" si="24"/>
        <v/>
      </c>
      <c r="AR36" s="46" t="str">
        <f t="shared" si="11"/>
        <v/>
      </c>
      <c r="AT36" s="46" t="str">
        <f t="shared" si="12"/>
        <v/>
      </c>
    </row>
    <row r="37" spans="1:46">
      <c r="A37">
        <v>1404</v>
      </c>
      <c r="B37">
        <v>1404</v>
      </c>
      <c r="C37">
        <f t="shared" si="0"/>
        <v>1404</v>
      </c>
      <c r="D37">
        <f t="shared" si="1"/>
        <v>1404</v>
      </c>
      <c r="E37" s="15">
        <f t="shared" si="2"/>
        <v>1404</v>
      </c>
      <c r="F37" s="9" t="str">
        <f>IF(data!V36="","",data!V36)</f>
        <v/>
      </c>
      <c r="H37" s="35" t="str">
        <f t="shared" si="3"/>
        <v/>
      </c>
      <c r="I37" s="9" t="str">
        <f>IF(data!Z36="","",data!Z36)</f>
        <v/>
      </c>
      <c r="J37" s="9">
        <f t="shared" si="4"/>
        <v>66.66</v>
      </c>
      <c r="K37" s="49">
        <f t="shared" si="36"/>
        <v>3.3353335333533352E-2</v>
      </c>
      <c r="L37" s="45">
        <f t="shared" si="5"/>
        <v>0</v>
      </c>
      <c r="N37" s="8" t="str">
        <f t="shared" si="6"/>
        <v/>
      </c>
      <c r="P37" s="20" t="str">
        <f>IF(data!U36="","",data!U36)</f>
        <v/>
      </c>
      <c r="Q37" s="20" t="str">
        <f>IF(ISNA(data!Y36)=TRUE,"",IF(data!Y36="","",data!Y36))</f>
        <v/>
      </c>
      <c r="R37" s="20">
        <f t="shared" si="13"/>
        <v>18.650314782000002</v>
      </c>
      <c r="S37" s="49">
        <f t="shared" si="37"/>
        <v>-8.9735896666589751E-2</v>
      </c>
      <c r="T37" s="34">
        <f t="shared" si="29"/>
        <v>0</v>
      </c>
      <c r="U37" s="15"/>
      <c r="V37" s="30" t="str">
        <f t="shared" si="8"/>
        <v/>
      </c>
      <c r="X37" s="9" t="str">
        <f>IF(data!W36="","",data!W36)</f>
        <v/>
      </c>
      <c r="Y37" s="96" t="e">
        <f>IF(data!AA36="",#N/A,data!AA36)</f>
        <v>#N/A</v>
      </c>
      <c r="Z37" s="99">
        <f t="shared" si="14"/>
        <v>2258.7740999999996</v>
      </c>
      <c r="AA37" s="49">
        <f t="shared" si="38"/>
        <v>3.3353335333533352E-2</v>
      </c>
      <c r="AB37" s="34">
        <f t="shared" si="30"/>
        <v>0</v>
      </c>
      <c r="AC37" s="15"/>
      <c r="AD37" s="30"/>
      <c r="AE37" s="15">
        <f>data!G36</f>
        <v>2.9511583296443857E-2</v>
      </c>
      <c r="AF37" s="30">
        <f t="shared" si="32"/>
        <v>4.7271463329857395E-3</v>
      </c>
      <c r="AG37" s="30">
        <f t="shared" si="15"/>
        <v>0</v>
      </c>
      <c r="AH37" s="15" t="str">
        <f t="shared" si="23"/>
        <v/>
      </c>
      <c r="AI37" s="9">
        <f>data!C36</f>
        <v>1</v>
      </c>
      <c r="AJ37" s="8">
        <f>(AI37/AI36-1)/(A37-A35)</f>
        <v>0.75</v>
      </c>
      <c r="AK37" s="8">
        <f t="shared" si="16"/>
        <v>1.5</v>
      </c>
      <c r="AL37" s="74" t="str">
        <f t="shared" si="24"/>
        <v/>
      </c>
      <c r="AR37" s="46" t="str">
        <f t="shared" si="11"/>
        <v/>
      </c>
      <c r="AT37" s="46" t="str">
        <f t="shared" si="12"/>
        <v/>
      </c>
    </row>
    <row r="38" spans="1:46">
      <c r="A38">
        <v>1405</v>
      </c>
      <c r="B38">
        <v>1405</v>
      </c>
      <c r="C38">
        <f t="shared" si="0"/>
        <v>1405</v>
      </c>
      <c r="D38">
        <f t="shared" si="1"/>
        <v>1405</v>
      </c>
      <c r="E38" s="15">
        <f t="shared" si="2"/>
        <v>1405</v>
      </c>
      <c r="F38" s="9" t="str">
        <f>IF(data!V37="","",data!V37)</f>
        <v/>
      </c>
      <c r="H38" s="35" t="str">
        <f t="shared" si="3"/>
        <v/>
      </c>
      <c r="I38" s="9" t="str">
        <f>IF(data!Z37="","",data!Z37)</f>
        <v/>
      </c>
      <c r="J38" s="9">
        <f t="shared" si="4"/>
        <v>66.66</v>
      </c>
      <c r="K38" s="49">
        <f>K39</f>
        <v>3.3353335333533352E-2</v>
      </c>
      <c r="L38" s="45">
        <f t="shared" ref="L38:L70" si="39">J38/J37-1</f>
        <v>0</v>
      </c>
      <c r="N38" s="8" t="str">
        <f t="shared" si="6"/>
        <v/>
      </c>
      <c r="P38" s="20" t="str">
        <f>IF(data!U37="","",data!U37)</f>
        <v/>
      </c>
      <c r="Q38" s="20" t="str">
        <f>IF(ISNA(data!Y37)=TRUE,"",IF(data!Y37="","",data!Y37))</f>
        <v/>
      </c>
      <c r="R38" s="20">
        <f t="shared" si="13"/>
        <v>18.650314782000002</v>
      </c>
      <c r="S38" s="49">
        <f>S39</f>
        <v>-8.9735896666589751E-2</v>
      </c>
      <c r="T38" s="34">
        <f t="shared" si="29"/>
        <v>0</v>
      </c>
      <c r="U38" s="15"/>
      <c r="V38" s="30" t="str">
        <f t="shared" si="8"/>
        <v/>
      </c>
      <c r="X38" s="9" t="str">
        <f>IF(data!W37="","",data!W37)</f>
        <v/>
      </c>
      <c r="Y38" s="96" t="e">
        <f>IF(data!AA37="",#N/A,data!AA37)</f>
        <v>#N/A</v>
      </c>
      <c r="Z38" s="99">
        <f t="shared" si="14"/>
        <v>2258.7740999999996</v>
      </c>
      <c r="AA38" s="49">
        <f>AA39</f>
        <v>3.3353335333533352E-2</v>
      </c>
      <c r="AB38" s="34">
        <f t="shared" si="30"/>
        <v>0</v>
      </c>
      <c r="AC38" s="15"/>
      <c r="AD38" s="30"/>
      <c r="AE38" s="15">
        <f>data!G37</f>
        <v>2.9511583296443857E-2</v>
      </c>
      <c r="AF38" s="30">
        <f t="shared" si="32"/>
        <v>4.7271463329857395E-3</v>
      </c>
      <c r="AG38" s="30">
        <f t="shared" si="15"/>
        <v>0</v>
      </c>
      <c r="AH38" s="15" t="str">
        <f t="shared" si="23"/>
        <v/>
      </c>
      <c r="AI38" s="9">
        <f>data!C37</f>
        <v>1.25</v>
      </c>
      <c r="AJ38" s="8">
        <f t="shared" si="28"/>
        <v>0.25</v>
      </c>
      <c r="AK38" s="8">
        <f t="shared" si="16"/>
        <v>0.25</v>
      </c>
      <c r="AL38" s="74">
        <f t="shared" si="24"/>
        <v>0.25</v>
      </c>
      <c r="AR38" s="46" t="str">
        <f t="shared" si="11"/>
        <v/>
      </c>
      <c r="AT38" s="46" t="str">
        <f t="shared" si="12"/>
        <v/>
      </c>
    </row>
    <row r="39" spans="1:46">
      <c r="A39">
        <v>1406</v>
      </c>
      <c r="B39">
        <v>1406</v>
      </c>
      <c r="C39">
        <f t="shared" si="0"/>
        <v>1406</v>
      </c>
      <c r="D39">
        <f t="shared" si="1"/>
        <v>1406</v>
      </c>
      <c r="E39" s="15">
        <f t="shared" si="2"/>
        <v>1406</v>
      </c>
      <c r="F39" s="9" t="str">
        <f>IF(data!V38="","",data!V38)</f>
        <v/>
      </c>
      <c r="H39" s="35" t="str">
        <f t="shared" si="3"/>
        <v/>
      </c>
      <c r="I39" s="9">
        <f>IF(data!Z38="","",data!Z38)</f>
        <v>80</v>
      </c>
      <c r="J39" s="9">
        <f t="shared" si="4"/>
        <v>80</v>
      </c>
      <c r="K39" s="8">
        <f>M39</f>
        <v>3.3353335333533352E-2</v>
      </c>
      <c r="L39" s="45">
        <f t="shared" si="39"/>
        <v>0.20012001200120011</v>
      </c>
      <c r="M39" s="8">
        <f>(I39/I33-1)/(C39-C33)</f>
        <v>3.3353335333533352E-2</v>
      </c>
      <c r="N39" s="8"/>
      <c r="P39" s="20" t="str">
        <f>IF(data!U38="","",data!U38)</f>
        <v/>
      </c>
      <c r="Q39" s="20">
        <f>IF(ISNA(data!Y38)=TRUE,"",IF(data!Y38="","",data!Y38))</f>
        <v>8.6086984615384612</v>
      </c>
      <c r="R39" s="20">
        <f t="shared" si="13"/>
        <v>8.6086984615384612</v>
      </c>
      <c r="S39" s="8">
        <f>U39</f>
        <v>-8.9735896666589751E-2</v>
      </c>
      <c r="T39" s="34">
        <f t="shared" si="29"/>
        <v>-0.53841537999953848</v>
      </c>
      <c r="U39" s="30">
        <f>(Q39/Q33-1)/(A39-A33)</f>
        <v>-8.9735896666589751E-2</v>
      </c>
      <c r="V39" s="30"/>
      <c r="X39" s="9" t="str">
        <f>IF(data!W38="","",data!W38)</f>
        <v/>
      </c>
      <c r="Y39" s="96">
        <f>IF(data!AA38="",#N/A,data!AA38)</f>
        <v>2710.7999999999997</v>
      </c>
      <c r="Z39" s="99">
        <f t="shared" si="14"/>
        <v>2710.7999999999997</v>
      </c>
      <c r="AA39" s="8">
        <f>AC39</f>
        <v>3.3353335333533352E-2</v>
      </c>
      <c r="AB39" s="34">
        <f t="shared" si="30"/>
        <v>0.20012001200120011</v>
      </c>
      <c r="AC39" s="30">
        <f>(Y39/Y33-1)/(A39-A33)</f>
        <v>3.3353335333533352E-2</v>
      </c>
      <c r="AD39" s="30"/>
      <c r="AE39" s="15">
        <f>data!G38</f>
        <v>2.9511583296443857E-2</v>
      </c>
      <c r="AF39" s="30">
        <f t="shared" si="32"/>
        <v>4.7271463329857395E-3</v>
      </c>
      <c r="AG39" s="30">
        <f t="shared" si="15"/>
        <v>0</v>
      </c>
      <c r="AH39" s="15" t="str">
        <f t="shared" si="23"/>
        <v/>
      </c>
      <c r="AI39" s="9">
        <f>data!C38</f>
        <v>0.65</v>
      </c>
      <c r="AJ39" s="8">
        <f t="shared" si="28"/>
        <v>-0.48</v>
      </c>
      <c r="AK39" s="8">
        <f t="shared" si="16"/>
        <v>-0.48</v>
      </c>
      <c r="AL39" s="74">
        <f t="shared" si="24"/>
        <v>-0.48</v>
      </c>
      <c r="AR39" s="46" t="str">
        <f t="shared" si="11"/>
        <v/>
      </c>
      <c r="AT39" s="46" t="str">
        <f t="shared" si="12"/>
        <v/>
      </c>
    </row>
    <row r="40" spans="1:46">
      <c r="A40">
        <v>1407</v>
      </c>
      <c r="B40">
        <v>1407</v>
      </c>
      <c r="C40">
        <f t="shared" si="0"/>
        <v>1407</v>
      </c>
      <c r="D40">
        <f t="shared" si="1"/>
        <v>1407</v>
      </c>
      <c r="E40" s="15">
        <f t="shared" si="2"/>
        <v>1407</v>
      </c>
      <c r="F40" s="9" t="str">
        <f>IF(data!V39="","",data!V39)</f>
        <v/>
      </c>
      <c r="H40" s="35" t="str">
        <f t="shared" si="3"/>
        <v/>
      </c>
      <c r="I40" s="9" t="str">
        <f>IF(data!Z39="","",data!Z39)</f>
        <v/>
      </c>
      <c r="J40" s="9">
        <f t="shared" si="4"/>
        <v>80</v>
      </c>
      <c r="K40" s="49">
        <f t="shared" ref="K40:K43" si="40">K41</f>
        <v>0</v>
      </c>
      <c r="L40" s="45">
        <f t="shared" si="39"/>
        <v>0</v>
      </c>
      <c r="N40" s="8" t="str">
        <f t="shared" si="6"/>
        <v/>
      </c>
      <c r="P40" s="20" t="str">
        <f>IF(data!U39="","",data!U39)</f>
        <v/>
      </c>
      <c r="Q40" s="20" t="str">
        <f>IF(ISNA(data!Y39)=TRUE,"",IF(data!Y39="","",data!Y39))</f>
        <v/>
      </c>
      <c r="R40" s="20">
        <f t="shared" si="13"/>
        <v>8.6086984615384612</v>
      </c>
      <c r="S40" s="49">
        <f t="shared" ref="S40:S43" si="41">S41</f>
        <v>-8.7878787878787876E-2</v>
      </c>
      <c r="T40" s="34">
        <f t="shared" si="29"/>
        <v>0</v>
      </c>
      <c r="U40" s="15"/>
      <c r="V40" s="30" t="str">
        <f t="shared" si="8"/>
        <v/>
      </c>
      <c r="X40" s="9" t="str">
        <f>IF(data!W39="","",data!W39)</f>
        <v/>
      </c>
      <c r="Y40" s="96" t="e">
        <f>IF(data!AA39="",#N/A,data!AA39)</f>
        <v>#N/A</v>
      </c>
      <c r="Z40" s="99">
        <f t="shared" si="14"/>
        <v>2710.7999999999997</v>
      </c>
      <c r="AA40" s="49">
        <f t="shared" ref="AA40:AA43" si="42">AA41</f>
        <v>-1.5050907481186352E-2</v>
      </c>
      <c r="AB40" s="34">
        <f t="shared" si="30"/>
        <v>0</v>
      </c>
      <c r="AC40" s="15"/>
      <c r="AD40" s="30"/>
      <c r="AE40" s="15">
        <f>data!G39</f>
        <v>2.9511583296443857E-2</v>
      </c>
      <c r="AF40" s="30">
        <f t="shared" si="32"/>
        <v>4.7271463329857395E-3</v>
      </c>
      <c r="AG40" s="30">
        <f t="shared" si="15"/>
        <v>0</v>
      </c>
      <c r="AH40" s="15" t="str">
        <f t="shared" si="23"/>
        <v/>
      </c>
      <c r="AI40" s="9">
        <f>data!C39</f>
        <v>0.5</v>
      </c>
      <c r="AJ40" s="8">
        <f t="shared" si="28"/>
        <v>-0.23076923076923084</v>
      </c>
      <c r="AK40" s="8">
        <f t="shared" si="16"/>
        <v>-0.23076923076923084</v>
      </c>
      <c r="AL40" s="74">
        <f t="shared" si="24"/>
        <v>-0.23076923076923084</v>
      </c>
      <c r="AR40" s="46" t="str">
        <f t="shared" si="11"/>
        <v/>
      </c>
      <c r="AT40" s="46" t="str">
        <f t="shared" si="12"/>
        <v/>
      </c>
    </row>
    <row r="41" spans="1:46">
      <c r="A41">
        <v>1408</v>
      </c>
      <c r="B41">
        <v>1408</v>
      </c>
      <c r="C41">
        <f t="shared" si="0"/>
        <v>1408</v>
      </c>
      <c r="D41">
        <f t="shared" si="1"/>
        <v>1408</v>
      </c>
      <c r="E41" s="15">
        <f t="shared" si="2"/>
        <v>1408</v>
      </c>
      <c r="F41" s="9" t="str">
        <f>IF(data!V40="","",data!V40)</f>
        <v/>
      </c>
      <c r="H41" s="35" t="str">
        <f t="shared" si="3"/>
        <v/>
      </c>
      <c r="I41" s="9" t="str">
        <f>IF(data!Z40="","",data!Z40)</f>
        <v/>
      </c>
      <c r="J41" s="9">
        <f t="shared" si="4"/>
        <v>80</v>
      </c>
      <c r="K41" s="49">
        <f t="shared" si="40"/>
        <v>0</v>
      </c>
      <c r="L41" s="45">
        <f t="shared" si="39"/>
        <v>0</v>
      </c>
      <c r="N41" s="8" t="str">
        <f t="shared" si="6"/>
        <v/>
      </c>
      <c r="P41" s="20" t="str">
        <f>IF(data!U40="","",data!U40)</f>
        <v/>
      </c>
      <c r="Q41" s="20" t="str">
        <f>IF(ISNA(data!Y40)=TRUE,"",IF(data!Y40="","",data!Y40))</f>
        <v/>
      </c>
      <c r="R41" s="20">
        <f t="shared" si="13"/>
        <v>8.6086984615384612</v>
      </c>
      <c r="S41" s="49">
        <f t="shared" si="41"/>
        <v>-8.7878787878787876E-2</v>
      </c>
      <c r="T41" s="34">
        <f t="shared" si="29"/>
        <v>0</v>
      </c>
      <c r="U41" s="15"/>
      <c r="V41" s="30" t="str">
        <f t="shared" si="8"/>
        <v/>
      </c>
      <c r="X41" s="9" t="str">
        <f>IF(data!W40="","",data!W40)</f>
        <v/>
      </c>
      <c r="Y41" s="96" t="e">
        <f>IF(data!AA40="",#N/A,data!AA40)</f>
        <v>#N/A</v>
      </c>
      <c r="Z41" s="99">
        <f t="shared" si="14"/>
        <v>2710.7999999999997</v>
      </c>
      <c r="AA41" s="49">
        <f t="shared" si="42"/>
        <v>-1.5050907481186352E-2</v>
      </c>
      <c r="AB41" s="34">
        <f t="shared" si="30"/>
        <v>0</v>
      </c>
      <c r="AC41" s="15"/>
      <c r="AD41" s="30"/>
      <c r="AE41" s="15">
        <f>data!G40</f>
        <v>2.9511583296443857E-2</v>
      </c>
      <c r="AF41" s="30">
        <f t="shared" si="32"/>
        <v>4.7271463329857395E-3</v>
      </c>
      <c r="AG41" s="30">
        <f t="shared" si="15"/>
        <v>0</v>
      </c>
      <c r="AH41" s="15" t="str">
        <f t="shared" si="23"/>
        <v/>
      </c>
      <c r="AI41" s="9">
        <f>data!C40</f>
        <v>0.5</v>
      </c>
      <c r="AJ41" s="8">
        <f>AJ42</f>
        <v>-0.125</v>
      </c>
      <c r="AK41" s="8">
        <f t="shared" si="16"/>
        <v>0</v>
      </c>
      <c r="AL41" s="74" t="str">
        <f t="shared" si="24"/>
        <v/>
      </c>
      <c r="AR41" s="46" t="str">
        <f t="shared" si="11"/>
        <v/>
      </c>
      <c r="AT41" s="46" t="str">
        <f t="shared" si="12"/>
        <v/>
      </c>
    </row>
    <row r="42" spans="1:46">
      <c r="A42">
        <v>1409</v>
      </c>
      <c r="B42">
        <v>1409</v>
      </c>
      <c r="C42">
        <f t="shared" si="0"/>
        <v>1409</v>
      </c>
      <c r="D42">
        <f t="shared" si="1"/>
        <v>1409</v>
      </c>
      <c r="E42" s="15">
        <f t="shared" si="2"/>
        <v>1409</v>
      </c>
      <c r="F42" s="9" t="str">
        <f>IF(data!V41="","",data!V41)</f>
        <v/>
      </c>
      <c r="H42" s="35" t="str">
        <f t="shared" si="3"/>
        <v/>
      </c>
      <c r="I42" s="9" t="str">
        <f>IF(data!Z41="","",data!Z41)</f>
        <v/>
      </c>
      <c r="J42" s="9">
        <f t="shared" si="4"/>
        <v>80</v>
      </c>
      <c r="K42" s="49">
        <f t="shared" si="40"/>
        <v>0</v>
      </c>
      <c r="L42" s="45">
        <f t="shared" si="39"/>
        <v>0</v>
      </c>
      <c r="N42" s="8" t="str">
        <f t="shared" si="6"/>
        <v/>
      </c>
      <c r="P42" s="20" t="str">
        <f>IF(data!U41="","",data!U41)</f>
        <v/>
      </c>
      <c r="Q42" s="20" t="str">
        <f>IF(ISNA(data!Y41)=TRUE,"",IF(data!Y41="","",data!Y41))</f>
        <v/>
      </c>
      <c r="R42" s="20">
        <f t="shared" si="13"/>
        <v>8.6086984615384612</v>
      </c>
      <c r="S42" s="49">
        <f t="shared" si="41"/>
        <v>-8.7878787878787876E-2</v>
      </c>
      <c r="T42" s="34">
        <f t="shared" si="29"/>
        <v>0</v>
      </c>
      <c r="U42" s="15"/>
      <c r="V42" s="30" t="str">
        <f t="shared" si="8"/>
        <v/>
      </c>
      <c r="X42" s="9" t="str">
        <f>IF(data!W41="","",data!W41)</f>
        <v/>
      </c>
      <c r="Y42" s="96" t="e">
        <f>IF(data!AA41="",#N/A,data!AA41)</f>
        <v>#N/A</v>
      </c>
      <c r="Z42" s="99">
        <f t="shared" si="14"/>
        <v>2710.7999999999997</v>
      </c>
      <c r="AA42" s="49">
        <f t="shared" si="42"/>
        <v>-1.5050907481186352E-2</v>
      </c>
      <c r="AB42" s="34">
        <f t="shared" si="30"/>
        <v>0</v>
      </c>
      <c r="AC42" s="15"/>
      <c r="AD42" s="30"/>
      <c r="AE42" s="15">
        <f>data!G41</f>
        <v>2.9511583296443857E-2</v>
      </c>
      <c r="AF42" s="30">
        <f t="shared" si="32"/>
        <v>4.7271463329857395E-3</v>
      </c>
      <c r="AG42" s="30">
        <f t="shared" si="15"/>
        <v>0</v>
      </c>
      <c r="AH42" s="15" t="str">
        <f t="shared" si="23"/>
        <v/>
      </c>
      <c r="AI42" s="9">
        <f>data!C41</f>
        <v>0.375</v>
      </c>
      <c r="AJ42" s="8">
        <f>(AI42/AI41-1)/(A42-A40)</f>
        <v>-0.125</v>
      </c>
      <c r="AK42" s="8">
        <f t="shared" si="16"/>
        <v>-0.25</v>
      </c>
      <c r="AL42" s="74" t="str">
        <f t="shared" si="24"/>
        <v/>
      </c>
      <c r="AR42" s="46" t="str">
        <f t="shared" si="11"/>
        <v/>
      </c>
      <c r="AT42" s="46" t="str">
        <f t="shared" si="12"/>
        <v/>
      </c>
    </row>
    <row r="43" spans="1:46">
      <c r="A43">
        <v>1410</v>
      </c>
      <c r="B43">
        <v>1410</v>
      </c>
      <c r="C43">
        <f t="shared" si="0"/>
        <v>1410</v>
      </c>
      <c r="D43">
        <f t="shared" si="1"/>
        <v>1410</v>
      </c>
      <c r="E43" s="15">
        <f t="shared" si="2"/>
        <v>1410</v>
      </c>
      <c r="F43" s="9" t="str">
        <f>IF(data!V42="","",data!V42)</f>
        <v/>
      </c>
      <c r="H43" s="35" t="str">
        <f t="shared" si="3"/>
        <v/>
      </c>
      <c r="I43" s="9" t="str">
        <f>IF(data!Z42="","",data!Z42)</f>
        <v/>
      </c>
      <c r="J43" s="9">
        <f t="shared" si="4"/>
        <v>80</v>
      </c>
      <c r="K43" s="49">
        <f t="shared" si="40"/>
        <v>0</v>
      </c>
      <c r="L43" s="45">
        <f t="shared" si="39"/>
        <v>0</v>
      </c>
      <c r="N43" s="8" t="str">
        <f t="shared" si="6"/>
        <v/>
      </c>
      <c r="P43" s="20" t="str">
        <f>IF(data!U42="","",data!U42)</f>
        <v/>
      </c>
      <c r="Q43" s="20" t="str">
        <f>IF(ISNA(data!Y42)=TRUE,"",IF(data!Y42="","",data!Y42))</f>
        <v/>
      </c>
      <c r="R43" s="20">
        <f t="shared" si="13"/>
        <v>8.6086984615384612</v>
      </c>
      <c r="S43" s="49">
        <f t="shared" si="41"/>
        <v>-8.7878787878787876E-2</v>
      </c>
      <c r="T43" s="34">
        <f t="shared" si="29"/>
        <v>0</v>
      </c>
      <c r="U43" s="15"/>
      <c r="V43" s="30" t="str">
        <f t="shared" si="8"/>
        <v/>
      </c>
      <c r="X43" s="9" t="str">
        <f>IF(data!W42="","",data!W42)</f>
        <v/>
      </c>
      <c r="Y43" s="96" t="e">
        <f>IF(data!AA42="",#N/A,data!AA42)</f>
        <v>#N/A</v>
      </c>
      <c r="Z43" s="99">
        <f t="shared" si="14"/>
        <v>2710.7999999999997</v>
      </c>
      <c r="AA43" s="49">
        <f t="shared" si="42"/>
        <v>-1.5050907481186352E-2</v>
      </c>
      <c r="AB43" s="34">
        <f t="shared" si="30"/>
        <v>0</v>
      </c>
      <c r="AC43" s="15"/>
      <c r="AD43" s="30"/>
      <c r="AE43" s="15">
        <f>data!G42</f>
        <v>2.9511583296443857E-2</v>
      </c>
      <c r="AF43" s="30">
        <f>AF44</f>
        <v>4.7271463329857395E-3</v>
      </c>
      <c r="AG43" s="30">
        <f t="shared" si="15"/>
        <v>0</v>
      </c>
      <c r="AH43" s="15" t="str">
        <f t="shared" si="23"/>
        <v/>
      </c>
      <c r="AI43" s="9">
        <f>data!C42</f>
        <v>0.375</v>
      </c>
      <c r="AJ43" s="8">
        <f>AJ44</f>
        <v>0.88888888888888884</v>
      </c>
      <c r="AK43" s="8">
        <f t="shared" si="16"/>
        <v>0</v>
      </c>
      <c r="AL43" s="74" t="str">
        <f t="shared" si="24"/>
        <v/>
      </c>
      <c r="AR43" s="46" t="str">
        <f t="shared" si="11"/>
        <v/>
      </c>
      <c r="AT43" s="46" t="str">
        <f t="shared" si="12"/>
        <v/>
      </c>
    </row>
    <row r="44" spans="1:46">
      <c r="A44">
        <v>1411</v>
      </c>
      <c r="B44">
        <v>1411</v>
      </c>
      <c r="C44">
        <f t="shared" si="0"/>
        <v>1411</v>
      </c>
      <c r="D44">
        <f t="shared" si="1"/>
        <v>1411</v>
      </c>
      <c r="E44" s="15">
        <f t="shared" si="2"/>
        <v>1411</v>
      </c>
      <c r="F44" s="9" t="str">
        <f>IF(data!V43="","",data!V43)</f>
        <v/>
      </c>
      <c r="H44" s="35" t="str">
        <f t="shared" si="3"/>
        <v/>
      </c>
      <c r="I44" s="9" t="str">
        <f>IF(data!Z43="","",data!Z43)</f>
        <v/>
      </c>
      <c r="J44" s="9">
        <f t="shared" si="4"/>
        <v>80</v>
      </c>
      <c r="K44" s="49">
        <f>K45</f>
        <v>0</v>
      </c>
      <c r="L44" s="45">
        <f t="shared" si="39"/>
        <v>0</v>
      </c>
      <c r="N44" s="8" t="str">
        <f t="shared" si="6"/>
        <v/>
      </c>
      <c r="P44" s="20" t="str">
        <f>IF(data!U43="","",data!U43)</f>
        <v/>
      </c>
      <c r="Q44" s="20" t="str">
        <f>IF(ISNA(data!Y43)=TRUE,"",IF(data!Y43="","",data!Y43))</f>
        <v/>
      </c>
      <c r="R44" s="20">
        <f t="shared" si="13"/>
        <v>8.6086984615384612</v>
      </c>
      <c r="S44" s="49">
        <f>S45</f>
        <v>-8.7878787878787876E-2</v>
      </c>
      <c r="T44" s="34">
        <f t="shared" si="29"/>
        <v>0</v>
      </c>
      <c r="U44" s="15"/>
      <c r="V44" s="30" t="str">
        <f t="shared" si="8"/>
        <v/>
      </c>
      <c r="X44" s="9" t="str">
        <f>IF(data!W43="","",data!W43)</f>
        <v/>
      </c>
      <c r="Y44" s="96" t="e">
        <f>IF(data!AA43="",#N/A,data!AA43)</f>
        <v>#N/A</v>
      </c>
      <c r="Z44" s="99">
        <f t="shared" si="14"/>
        <v>2710.7999999999997</v>
      </c>
      <c r="AA44" s="49">
        <f>AA45</f>
        <v>-1.5050907481186352E-2</v>
      </c>
      <c r="AB44" s="34">
        <f t="shared" si="30"/>
        <v>0</v>
      </c>
      <c r="AC44" s="15"/>
      <c r="AD44" s="30"/>
      <c r="AE44" s="15">
        <f>data!G43</f>
        <v>3.2441200324412001E-2</v>
      </c>
      <c r="AF44" s="30">
        <f>(AE44/AE43-1)/(A44-A23)</f>
        <v>4.7271463329857395E-3</v>
      </c>
      <c r="AG44" s="30">
        <f t="shared" si="15"/>
        <v>9.927007299270052E-2</v>
      </c>
      <c r="AH44" s="15" t="str">
        <f t="shared" si="23"/>
        <v/>
      </c>
      <c r="AI44" s="9">
        <f>data!C43</f>
        <v>0.375</v>
      </c>
      <c r="AJ44" s="8">
        <f>AJ45</f>
        <v>0.88888888888888884</v>
      </c>
      <c r="AK44" s="8">
        <f t="shared" si="16"/>
        <v>0</v>
      </c>
      <c r="AL44" s="74" t="str">
        <f t="shared" si="24"/>
        <v/>
      </c>
      <c r="AR44" s="46" t="str">
        <f t="shared" si="11"/>
        <v/>
      </c>
      <c r="AT44" s="46" t="str">
        <f t="shared" si="12"/>
        <v/>
      </c>
    </row>
    <row r="45" spans="1:46">
      <c r="A45">
        <v>1412</v>
      </c>
      <c r="B45">
        <v>1412</v>
      </c>
      <c r="C45">
        <f t="shared" si="0"/>
        <v>1412</v>
      </c>
      <c r="D45">
        <f t="shared" si="1"/>
        <v>1412</v>
      </c>
      <c r="E45" s="15">
        <f t="shared" si="2"/>
        <v>1412</v>
      </c>
      <c r="F45" s="9" t="str">
        <f>IF(data!V44="","",data!V44)</f>
        <v/>
      </c>
      <c r="H45" s="35" t="str">
        <f t="shared" si="3"/>
        <v/>
      </c>
      <c r="I45" s="9">
        <f>IF(data!Z44="","",data!Z44)</f>
        <v>80</v>
      </c>
      <c r="J45" s="9">
        <f t="shared" si="4"/>
        <v>80</v>
      </c>
      <c r="K45" s="8">
        <f>M45</f>
        <v>0</v>
      </c>
      <c r="L45" s="45">
        <f t="shared" si="39"/>
        <v>0</v>
      </c>
      <c r="M45" s="8">
        <f>(I45/I39-1)/(C45-C39)</f>
        <v>0</v>
      </c>
      <c r="N45" s="8"/>
      <c r="P45" s="20" t="str">
        <f>IF(data!U44="","",data!U44)</f>
        <v/>
      </c>
      <c r="Q45" s="20">
        <f>IF(ISNA(data!Y44)=TRUE,"",IF(data!Y44="","",data!Y44))</f>
        <v>4.0695665454545455</v>
      </c>
      <c r="R45" s="20">
        <f t="shared" si="13"/>
        <v>4.0695665454545455</v>
      </c>
      <c r="S45" s="8">
        <f>U45</f>
        <v>-8.7878787878787876E-2</v>
      </c>
      <c r="T45" s="34">
        <f t="shared" si="29"/>
        <v>-0.52727272727272723</v>
      </c>
      <c r="U45" s="30">
        <f>(Q45/Q39-1)/(A45-A39)</f>
        <v>-8.7878787878787876E-2</v>
      </c>
      <c r="V45" s="30"/>
      <c r="X45" s="9" t="str">
        <f>IF(data!W44="","",data!W44)</f>
        <v/>
      </c>
      <c r="Y45" s="96">
        <f>IF(data!AA44="",#N/A,data!AA44)</f>
        <v>2466</v>
      </c>
      <c r="Z45" s="99">
        <f t="shared" si="14"/>
        <v>2466</v>
      </c>
      <c r="AA45" s="8">
        <f>AC45</f>
        <v>-1.5050907481186352E-2</v>
      </c>
      <c r="AB45" s="34">
        <f t="shared" si="30"/>
        <v>-9.0305444887118114E-2</v>
      </c>
      <c r="AC45" s="30">
        <f>(Y45/Y39-1)/(A45-A39)</f>
        <v>-1.5050907481186352E-2</v>
      </c>
      <c r="AD45" s="30"/>
      <c r="AE45" s="15">
        <f>data!G44</f>
        <v>3.2441200324412001E-2</v>
      </c>
      <c r="AF45" s="30">
        <f t="shared" ref="AF45:AF57" si="43">AF46</f>
        <v>3.2669729453802974E-3</v>
      </c>
      <c r="AG45" s="30">
        <f t="shared" si="15"/>
        <v>0</v>
      </c>
      <c r="AH45" s="15" t="str">
        <f t="shared" si="23"/>
        <v/>
      </c>
      <c r="AI45" s="9">
        <f>data!C44</f>
        <v>1.375</v>
      </c>
      <c r="AJ45" s="8">
        <f>(AI45/AI44-1)/(A45-A42)</f>
        <v>0.88888888888888884</v>
      </c>
      <c r="AK45" s="8">
        <f t="shared" si="16"/>
        <v>2.6666666666666665</v>
      </c>
      <c r="AL45" s="74" t="str">
        <f t="shared" si="24"/>
        <v/>
      </c>
      <c r="AR45" s="46" t="str">
        <f t="shared" si="11"/>
        <v/>
      </c>
      <c r="AT45" s="46" t="str">
        <f t="shared" si="12"/>
        <v/>
      </c>
    </row>
    <row r="46" spans="1:46">
      <c r="A46">
        <v>1413</v>
      </c>
      <c r="B46">
        <v>1413</v>
      </c>
      <c r="C46">
        <f t="shared" si="0"/>
        <v>1413</v>
      </c>
      <c r="D46">
        <f t="shared" si="1"/>
        <v>1413</v>
      </c>
      <c r="E46" s="15">
        <f t="shared" si="2"/>
        <v>1413</v>
      </c>
      <c r="F46" s="9" t="str">
        <f>IF(data!V45="","",data!V45)</f>
        <v/>
      </c>
      <c r="H46" s="35" t="str">
        <f t="shared" si="3"/>
        <v/>
      </c>
      <c r="I46" s="9" t="str">
        <f>IF(data!Z45="","",data!Z45)</f>
        <v/>
      </c>
      <c r="J46" s="9">
        <f t="shared" si="4"/>
        <v>80</v>
      </c>
      <c r="K46" s="49">
        <f t="shared" ref="K46:K57" si="44">K47</f>
        <v>9.2258928571428589E-2</v>
      </c>
      <c r="L46" s="45">
        <f t="shared" si="39"/>
        <v>0</v>
      </c>
      <c r="N46" s="8" t="str">
        <f t="shared" si="6"/>
        <v/>
      </c>
      <c r="P46" s="20" t="str">
        <f>IF(data!U45="","",data!U45)</f>
        <v/>
      </c>
      <c r="Q46" s="20" t="str">
        <f>IF(ISNA(data!Y45)=TRUE,"",IF(data!Y45="","",data!Y45))</f>
        <v/>
      </c>
      <c r="R46" s="20">
        <f t="shared" si="13"/>
        <v>4.0695665454545455</v>
      </c>
      <c r="S46" s="49">
        <f t="shared" ref="S46:S57" si="45">S47</f>
        <v>1.0415178571428565E-2</v>
      </c>
      <c r="T46" s="34">
        <f t="shared" si="29"/>
        <v>0</v>
      </c>
      <c r="U46" s="15"/>
      <c r="V46" s="30" t="str">
        <f t="shared" si="8"/>
        <v/>
      </c>
      <c r="X46" s="9" t="str">
        <f>IF(data!W45="","",data!W45)</f>
        <v/>
      </c>
      <c r="Y46" s="96" t="e">
        <f>IF(data!AA45="",#N/A,data!AA45)</f>
        <v>#N/A</v>
      </c>
      <c r="Z46" s="99">
        <f t="shared" si="14"/>
        <v>2466</v>
      </c>
      <c r="AA46" s="49">
        <f t="shared" ref="AA46:AA57" si="46">AA47</f>
        <v>8.461221324296142E-2</v>
      </c>
      <c r="AB46" s="34">
        <f t="shared" si="30"/>
        <v>0</v>
      </c>
      <c r="AC46" s="15"/>
      <c r="AD46" s="30"/>
      <c r="AE46" s="15">
        <f>data!G45</f>
        <v>3.2441200324412001E-2</v>
      </c>
      <c r="AF46" s="30">
        <f t="shared" si="43"/>
        <v>3.2669729453802974E-3</v>
      </c>
      <c r="AG46" s="30">
        <f t="shared" si="15"/>
        <v>0</v>
      </c>
      <c r="AH46" s="15" t="str">
        <f t="shared" si="23"/>
        <v/>
      </c>
      <c r="AI46" s="9">
        <f>data!C45</f>
        <v>1.375</v>
      </c>
      <c r="AJ46" s="8">
        <f>AJ47</f>
        <v>-0.24242424242424243</v>
      </c>
      <c r="AK46" s="8">
        <f t="shared" si="16"/>
        <v>0</v>
      </c>
      <c r="AL46" s="74" t="str">
        <f t="shared" si="24"/>
        <v/>
      </c>
      <c r="AR46" s="46" t="str">
        <f t="shared" si="11"/>
        <v/>
      </c>
      <c r="AT46" s="46" t="str">
        <f t="shared" si="12"/>
        <v/>
      </c>
    </row>
    <row r="47" spans="1:46">
      <c r="A47">
        <v>1414</v>
      </c>
      <c r="B47">
        <v>1414</v>
      </c>
      <c r="C47">
        <f t="shared" si="0"/>
        <v>1414</v>
      </c>
      <c r="D47">
        <f t="shared" si="1"/>
        <v>1414</v>
      </c>
      <c r="E47" s="15">
        <f t="shared" si="2"/>
        <v>1414</v>
      </c>
      <c r="F47" s="9" t="str">
        <f>IF(data!V46="","",data!V46)</f>
        <v/>
      </c>
      <c r="H47" s="35" t="str">
        <f t="shared" si="3"/>
        <v/>
      </c>
      <c r="I47" s="9" t="str">
        <f>IF(data!Z46="","",data!Z46)</f>
        <v/>
      </c>
      <c r="J47" s="9">
        <f t="shared" si="4"/>
        <v>80</v>
      </c>
      <c r="K47" s="49">
        <f t="shared" si="44"/>
        <v>9.2258928571428589E-2</v>
      </c>
      <c r="L47" s="45">
        <f t="shared" si="39"/>
        <v>0</v>
      </c>
      <c r="N47" s="8" t="str">
        <f t="shared" si="6"/>
        <v/>
      </c>
      <c r="P47" s="20" t="str">
        <f>IF(data!U46="","",data!U46)</f>
        <v/>
      </c>
      <c r="Q47" s="20" t="str">
        <f>IF(ISNA(data!Y46)=TRUE,"",IF(data!Y46="","",data!Y46))</f>
        <v/>
      </c>
      <c r="R47" s="20">
        <f t="shared" si="13"/>
        <v>4.0695665454545455</v>
      </c>
      <c r="S47" s="49">
        <f t="shared" si="45"/>
        <v>1.0415178571428565E-2</v>
      </c>
      <c r="T47" s="34">
        <f t="shared" si="29"/>
        <v>0</v>
      </c>
      <c r="U47" s="15"/>
      <c r="V47" s="30" t="str">
        <f t="shared" si="8"/>
        <v/>
      </c>
      <c r="X47" s="9" t="str">
        <f>IF(data!W46="","",data!W46)</f>
        <v/>
      </c>
      <c r="Y47" s="96" t="e">
        <f>IF(data!AA46="",#N/A,data!AA46)</f>
        <v>#N/A</v>
      </c>
      <c r="Z47" s="99">
        <f t="shared" si="14"/>
        <v>2466</v>
      </c>
      <c r="AA47" s="49">
        <f t="shared" si="46"/>
        <v>8.461221324296142E-2</v>
      </c>
      <c r="AB47" s="34">
        <f t="shared" si="30"/>
        <v>0</v>
      </c>
      <c r="AC47" s="15"/>
      <c r="AD47" s="30"/>
      <c r="AE47" s="15">
        <f>data!G46</f>
        <v>3.2441200324412001E-2</v>
      </c>
      <c r="AF47" s="30">
        <f t="shared" si="43"/>
        <v>3.2669729453802974E-3</v>
      </c>
      <c r="AG47" s="30">
        <f t="shared" si="15"/>
        <v>0</v>
      </c>
      <c r="AH47" s="15" t="str">
        <f t="shared" si="23"/>
        <v/>
      </c>
      <c r="AI47" s="9">
        <f>data!C46</f>
        <v>1.375</v>
      </c>
      <c r="AJ47" s="8">
        <f>AJ48</f>
        <v>-0.24242424242424243</v>
      </c>
      <c r="AK47" s="8">
        <f t="shared" si="16"/>
        <v>0</v>
      </c>
      <c r="AL47" s="74" t="str">
        <f t="shared" si="24"/>
        <v/>
      </c>
      <c r="AR47" s="46" t="str">
        <f t="shared" si="11"/>
        <v/>
      </c>
      <c r="AT47" s="46" t="str">
        <f t="shared" si="12"/>
        <v/>
      </c>
    </row>
    <row r="48" spans="1:46">
      <c r="A48">
        <v>1415</v>
      </c>
      <c r="B48">
        <v>1415</v>
      </c>
      <c r="C48">
        <f t="shared" si="0"/>
        <v>1415</v>
      </c>
      <c r="D48">
        <f t="shared" si="1"/>
        <v>1415</v>
      </c>
      <c r="E48" s="15">
        <f t="shared" si="2"/>
        <v>1415</v>
      </c>
      <c r="F48" s="9" t="str">
        <f>IF(data!V47="","",data!V47)</f>
        <v/>
      </c>
      <c r="H48" s="35" t="str">
        <f t="shared" si="3"/>
        <v/>
      </c>
      <c r="I48" s="9" t="str">
        <f>IF(data!Z47="","",data!Z47)</f>
        <v/>
      </c>
      <c r="J48" s="9">
        <f t="shared" si="4"/>
        <v>80</v>
      </c>
      <c r="K48" s="49">
        <f t="shared" si="44"/>
        <v>9.2258928571428589E-2</v>
      </c>
      <c r="L48" s="45">
        <f t="shared" si="39"/>
        <v>0</v>
      </c>
      <c r="N48" s="8" t="str">
        <f t="shared" si="6"/>
        <v/>
      </c>
      <c r="P48" s="20" t="str">
        <f>IF(data!U47="","",data!U47)</f>
        <v/>
      </c>
      <c r="Q48" s="20" t="str">
        <f>IF(ISNA(data!Y47)=TRUE,"",IF(data!Y47="","",data!Y47))</f>
        <v/>
      </c>
      <c r="R48" s="20">
        <f t="shared" si="13"/>
        <v>4.0695665454545455</v>
      </c>
      <c r="S48" s="49">
        <f t="shared" si="45"/>
        <v>1.0415178571428565E-2</v>
      </c>
      <c r="T48" s="34">
        <f t="shared" si="29"/>
        <v>0</v>
      </c>
      <c r="U48" s="15"/>
      <c r="V48" s="30" t="str">
        <f t="shared" si="8"/>
        <v/>
      </c>
      <c r="X48" s="9" t="str">
        <f>IF(data!W47="","",data!W47)</f>
        <v/>
      </c>
      <c r="Y48" s="96" t="e">
        <f>IF(data!AA47="",#N/A,data!AA47)</f>
        <v>#N/A</v>
      </c>
      <c r="Z48" s="99">
        <f t="shared" si="14"/>
        <v>2466</v>
      </c>
      <c r="AA48" s="49">
        <f t="shared" si="46"/>
        <v>8.461221324296142E-2</v>
      </c>
      <c r="AB48" s="34">
        <f t="shared" si="30"/>
        <v>0</v>
      </c>
      <c r="AC48" s="15"/>
      <c r="AD48" s="30"/>
      <c r="AE48" s="15">
        <f>data!G47</f>
        <v>3.2441200324412001E-2</v>
      </c>
      <c r="AF48" s="30">
        <f t="shared" si="43"/>
        <v>3.2669729453802974E-3</v>
      </c>
      <c r="AG48" s="30">
        <f t="shared" si="15"/>
        <v>0</v>
      </c>
      <c r="AH48" s="15" t="str">
        <f t="shared" si="23"/>
        <v/>
      </c>
      <c r="AI48" s="9">
        <f>data!C47</f>
        <v>0.375</v>
      </c>
      <c r="AJ48" s="8">
        <f>(AI48/AI47-1)/(A48-A45)</f>
        <v>-0.24242424242424243</v>
      </c>
      <c r="AK48" s="8">
        <f t="shared" si="16"/>
        <v>-0.72727272727272729</v>
      </c>
      <c r="AL48" s="74" t="str">
        <f t="shared" si="24"/>
        <v/>
      </c>
      <c r="AR48" s="46" t="str">
        <f t="shared" si="11"/>
        <v/>
      </c>
      <c r="AT48" s="46" t="str">
        <f t="shared" si="12"/>
        <v/>
      </c>
    </row>
    <row r="49" spans="1:46">
      <c r="A49">
        <v>1416</v>
      </c>
      <c r="B49">
        <v>1416</v>
      </c>
      <c r="C49">
        <f t="shared" si="0"/>
        <v>1416</v>
      </c>
      <c r="D49">
        <f t="shared" si="1"/>
        <v>1416</v>
      </c>
      <c r="E49" s="15">
        <f t="shared" si="2"/>
        <v>1416</v>
      </c>
      <c r="F49" s="9" t="str">
        <f>IF(data!V48="","",data!V48)</f>
        <v/>
      </c>
      <c r="H49" s="35" t="str">
        <f t="shared" si="3"/>
        <v/>
      </c>
      <c r="I49" s="9" t="str">
        <f>IF(data!Z48="","",data!Z48)</f>
        <v/>
      </c>
      <c r="J49" s="9">
        <f t="shared" si="4"/>
        <v>80</v>
      </c>
      <c r="K49" s="49">
        <f t="shared" si="44"/>
        <v>9.2258928571428589E-2</v>
      </c>
      <c r="L49" s="45">
        <f t="shared" si="39"/>
        <v>0</v>
      </c>
      <c r="N49" s="8" t="str">
        <f t="shared" si="6"/>
        <v/>
      </c>
      <c r="P49" s="20" t="str">
        <f>IF(data!U48="","",data!U48)</f>
        <v/>
      </c>
      <c r="Q49" s="20" t="str">
        <f>IF(ISNA(data!Y48)=TRUE,"",IF(data!Y48="","",data!Y48))</f>
        <v/>
      </c>
      <c r="R49" s="20">
        <f t="shared" si="13"/>
        <v>4.0695665454545455</v>
      </c>
      <c r="S49" s="49">
        <f t="shared" si="45"/>
        <v>1.0415178571428565E-2</v>
      </c>
      <c r="T49" s="34">
        <f t="shared" si="29"/>
        <v>0</v>
      </c>
      <c r="U49" s="15"/>
      <c r="V49" s="30" t="str">
        <f t="shared" si="8"/>
        <v/>
      </c>
      <c r="X49" s="9" t="str">
        <f>IF(data!W48="","",data!W48)</f>
        <v/>
      </c>
      <c r="Y49" s="96" t="e">
        <f>IF(data!AA48="",#N/A,data!AA48)</f>
        <v>#N/A</v>
      </c>
      <c r="Z49" s="99">
        <f t="shared" si="14"/>
        <v>2466</v>
      </c>
      <c r="AA49" s="49">
        <f t="shared" si="46"/>
        <v>8.461221324296142E-2</v>
      </c>
      <c r="AB49" s="34">
        <f t="shared" si="30"/>
        <v>0</v>
      </c>
      <c r="AC49" s="15"/>
      <c r="AD49" s="30"/>
      <c r="AE49" s="15">
        <f>data!G48</f>
        <v>3.2441200324412001E-2</v>
      </c>
      <c r="AF49" s="30">
        <f t="shared" si="43"/>
        <v>3.2669729453802974E-3</v>
      </c>
      <c r="AG49" s="30">
        <f t="shared" si="15"/>
        <v>0</v>
      </c>
      <c r="AH49" s="15" t="str">
        <f t="shared" si="23"/>
        <v/>
      </c>
      <c r="AI49" s="9">
        <f>data!C48</f>
        <v>1</v>
      </c>
      <c r="AJ49" s="8">
        <f t="shared" si="28"/>
        <v>1.6666666666666665</v>
      </c>
      <c r="AK49" s="8">
        <f t="shared" si="16"/>
        <v>1.6666666666666665</v>
      </c>
      <c r="AL49" s="74">
        <f t="shared" si="24"/>
        <v>1.6666666666666665</v>
      </c>
      <c r="AR49" s="46" t="str">
        <f t="shared" si="11"/>
        <v/>
      </c>
      <c r="AT49" s="46" t="str">
        <f t="shared" si="12"/>
        <v/>
      </c>
    </row>
    <row r="50" spans="1:46">
      <c r="A50">
        <v>1417</v>
      </c>
      <c r="B50">
        <v>1417</v>
      </c>
      <c r="C50">
        <f t="shared" si="0"/>
        <v>1417</v>
      </c>
      <c r="D50">
        <f t="shared" si="1"/>
        <v>1417</v>
      </c>
      <c r="E50" s="15">
        <f t="shared" si="2"/>
        <v>1417</v>
      </c>
      <c r="F50" s="9" t="str">
        <f>IF(data!V49="","",data!V49)</f>
        <v/>
      </c>
      <c r="H50" s="35" t="str">
        <f t="shared" si="3"/>
        <v/>
      </c>
      <c r="I50" s="9" t="str">
        <f>IF(data!Z49="","",data!Z49)</f>
        <v/>
      </c>
      <c r="J50" s="9">
        <f t="shared" si="4"/>
        <v>80</v>
      </c>
      <c r="K50" s="49">
        <f t="shared" si="44"/>
        <v>9.2258928571428589E-2</v>
      </c>
      <c r="L50" s="45">
        <f t="shared" si="39"/>
        <v>0</v>
      </c>
      <c r="N50" s="8" t="str">
        <f t="shared" si="6"/>
        <v/>
      </c>
      <c r="P50" s="20" t="str">
        <f>IF(data!U49="","",data!U49)</f>
        <v/>
      </c>
      <c r="Q50" s="20" t="str">
        <f>IF(ISNA(data!Y49)=TRUE,"",IF(data!Y49="","",data!Y49))</f>
        <v/>
      </c>
      <c r="R50" s="20">
        <f t="shared" si="13"/>
        <v>4.0695665454545455</v>
      </c>
      <c r="S50" s="49">
        <f t="shared" si="45"/>
        <v>1.0415178571428565E-2</v>
      </c>
      <c r="T50" s="34">
        <f t="shared" si="29"/>
        <v>0</v>
      </c>
      <c r="U50" s="15"/>
      <c r="V50" s="30" t="str">
        <f t="shared" si="8"/>
        <v/>
      </c>
      <c r="X50" s="9" t="str">
        <f>IF(data!W49="","",data!W49)</f>
        <v/>
      </c>
      <c r="Y50" s="96" t="e">
        <f>IF(data!AA49="",#N/A,data!AA49)</f>
        <v>#N/A</v>
      </c>
      <c r="Z50" s="99">
        <f t="shared" si="14"/>
        <v>2466</v>
      </c>
      <c r="AA50" s="49">
        <f t="shared" si="46"/>
        <v>8.461221324296142E-2</v>
      </c>
      <c r="AB50" s="34">
        <f t="shared" si="30"/>
        <v>0</v>
      </c>
      <c r="AC50" s="15"/>
      <c r="AD50" s="30"/>
      <c r="AE50" s="15">
        <f>data!G49</f>
        <v>3.2441200324412001E-2</v>
      </c>
      <c r="AF50" s="30">
        <f t="shared" si="43"/>
        <v>3.2669729453802974E-3</v>
      </c>
      <c r="AG50" s="30">
        <f t="shared" si="15"/>
        <v>0</v>
      </c>
      <c r="AH50" s="15" t="str">
        <f t="shared" si="23"/>
        <v/>
      </c>
      <c r="AI50" s="9">
        <f>data!C49</f>
        <v>1.125</v>
      </c>
      <c r="AJ50" s="8">
        <f t="shared" si="28"/>
        <v>0.125</v>
      </c>
      <c r="AK50" s="8">
        <f t="shared" si="16"/>
        <v>0.125</v>
      </c>
      <c r="AL50" s="74">
        <f t="shared" si="24"/>
        <v>0.125</v>
      </c>
      <c r="AR50" s="46" t="str">
        <f t="shared" si="11"/>
        <v/>
      </c>
      <c r="AT50" s="46" t="str">
        <f t="shared" si="12"/>
        <v/>
      </c>
    </row>
    <row r="51" spans="1:46">
      <c r="A51">
        <v>1418</v>
      </c>
      <c r="B51">
        <v>1418</v>
      </c>
      <c r="C51">
        <f t="shared" si="0"/>
        <v>1418</v>
      </c>
      <c r="D51">
        <f t="shared" si="1"/>
        <v>1418</v>
      </c>
      <c r="E51" s="15">
        <f t="shared" si="2"/>
        <v>1418</v>
      </c>
      <c r="F51" s="9" t="str">
        <f>IF(data!V50="","",data!V50)</f>
        <v/>
      </c>
      <c r="H51" s="35" t="str">
        <f t="shared" si="3"/>
        <v/>
      </c>
      <c r="I51" s="9" t="str">
        <f>IF(data!Z50="","",data!Z50)</f>
        <v/>
      </c>
      <c r="J51" s="9">
        <f t="shared" si="4"/>
        <v>80</v>
      </c>
      <c r="K51" s="49">
        <f t="shared" si="44"/>
        <v>9.2258928571428589E-2</v>
      </c>
      <c r="L51" s="45">
        <f t="shared" si="39"/>
        <v>0</v>
      </c>
      <c r="N51" s="8" t="str">
        <f t="shared" si="6"/>
        <v/>
      </c>
      <c r="P51" s="20" t="str">
        <f>IF(data!U50="","",data!U50)</f>
        <v/>
      </c>
      <c r="Q51" s="20" t="str">
        <f>IF(ISNA(data!Y50)=TRUE,"",IF(data!Y50="","",data!Y50))</f>
        <v/>
      </c>
      <c r="R51" s="20">
        <f t="shared" si="13"/>
        <v>4.0695665454545455</v>
      </c>
      <c r="S51" s="49">
        <f t="shared" si="45"/>
        <v>1.0415178571428565E-2</v>
      </c>
      <c r="T51" s="34">
        <f t="shared" si="29"/>
        <v>0</v>
      </c>
      <c r="U51" s="15"/>
      <c r="V51" s="30" t="str">
        <f t="shared" si="8"/>
        <v/>
      </c>
      <c r="X51" s="9" t="str">
        <f>IF(data!W50="","",data!W50)</f>
        <v/>
      </c>
      <c r="Y51" s="96" t="e">
        <f>IF(data!AA50="",#N/A,data!AA50)</f>
        <v>#N/A</v>
      </c>
      <c r="Z51" s="99">
        <f t="shared" si="14"/>
        <v>2466</v>
      </c>
      <c r="AA51" s="49">
        <f t="shared" si="46"/>
        <v>8.461221324296142E-2</v>
      </c>
      <c r="AB51" s="34">
        <f t="shared" si="30"/>
        <v>0</v>
      </c>
      <c r="AC51" s="15"/>
      <c r="AD51" s="30"/>
      <c r="AE51" s="15">
        <f>data!G50</f>
        <v>3.2441200324412001E-2</v>
      </c>
      <c r="AF51" s="30">
        <f t="shared" si="43"/>
        <v>3.2669729453802974E-3</v>
      </c>
      <c r="AG51" s="30">
        <f t="shared" si="15"/>
        <v>0</v>
      </c>
      <c r="AH51" s="15" t="str">
        <f t="shared" si="23"/>
        <v/>
      </c>
      <c r="AI51" s="9">
        <f>data!C50</f>
        <v>1.125</v>
      </c>
      <c r="AJ51" s="8">
        <f>AJ52</f>
        <v>5.555555555555558E-2</v>
      </c>
      <c r="AK51" s="8">
        <f t="shared" si="16"/>
        <v>0</v>
      </c>
      <c r="AL51" s="74" t="str">
        <f t="shared" si="24"/>
        <v/>
      </c>
      <c r="AR51" s="46" t="str">
        <f t="shared" si="11"/>
        <v/>
      </c>
      <c r="AT51" s="46" t="str">
        <f t="shared" si="12"/>
        <v/>
      </c>
    </row>
    <row r="52" spans="1:46">
      <c r="A52">
        <v>1419</v>
      </c>
      <c r="B52">
        <v>1419</v>
      </c>
      <c r="C52">
        <f t="shared" si="0"/>
        <v>1419</v>
      </c>
      <c r="D52">
        <f t="shared" si="1"/>
        <v>1419</v>
      </c>
      <c r="E52" s="15">
        <f t="shared" si="2"/>
        <v>1419</v>
      </c>
      <c r="F52" s="9" t="str">
        <f>IF(data!V51="","",data!V51)</f>
        <v/>
      </c>
      <c r="H52" s="35" t="str">
        <f t="shared" si="3"/>
        <v/>
      </c>
      <c r="I52" s="9" t="str">
        <f>IF(data!Z51="","",data!Z51)</f>
        <v/>
      </c>
      <c r="J52" s="9">
        <f t="shared" si="4"/>
        <v>80</v>
      </c>
      <c r="K52" s="49">
        <f t="shared" si="44"/>
        <v>9.2258928571428589E-2</v>
      </c>
      <c r="L52" s="45">
        <f t="shared" si="39"/>
        <v>0</v>
      </c>
      <c r="N52" s="8" t="str">
        <f t="shared" si="6"/>
        <v/>
      </c>
      <c r="P52" s="20" t="str">
        <f>IF(data!U51="","",data!U51)</f>
        <v/>
      </c>
      <c r="Q52" s="20" t="str">
        <f>IF(ISNA(data!Y51)=TRUE,"",IF(data!Y51="","",data!Y51))</f>
        <v/>
      </c>
      <c r="R52" s="20">
        <f t="shared" si="13"/>
        <v>4.0695665454545455</v>
      </c>
      <c r="S52" s="49">
        <f t="shared" si="45"/>
        <v>1.0415178571428565E-2</v>
      </c>
      <c r="T52" s="34">
        <f t="shared" si="29"/>
        <v>0</v>
      </c>
      <c r="U52" s="15"/>
      <c r="V52" s="30" t="str">
        <f t="shared" si="8"/>
        <v/>
      </c>
      <c r="X52" s="9" t="str">
        <f>IF(data!W51="","",data!W51)</f>
        <v/>
      </c>
      <c r="Y52" s="96" t="e">
        <f>IF(data!AA51="",#N/A,data!AA51)</f>
        <v>#N/A</v>
      </c>
      <c r="Z52" s="99">
        <f t="shared" si="14"/>
        <v>2466</v>
      </c>
      <c r="AA52" s="49">
        <f t="shared" si="46"/>
        <v>8.461221324296142E-2</v>
      </c>
      <c r="AB52" s="34">
        <f t="shared" si="30"/>
        <v>0</v>
      </c>
      <c r="AC52" s="15"/>
      <c r="AD52" s="30"/>
      <c r="AE52" s="15">
        <f>data!G51</f>
        <v>3.2441200324412001E-2</v>
      </c>
      <c r="AF52" s="30">
        <f t="shared" si="43"/>
        <v>3.2669729453802974E-3</v>
      </c>
      <c r="AG52" s="30">
        <f t="shared" si="15"/>
        <v>0</v>
      </c>
      <c r="AH52" s="15" t="str">
        <f t="shared" si="23"/>
        <v/>
      </c>
      <c r="AI52" s="9">
        <f>data!C51</f>
        <v>1.25</v>
      </c>
      <c r="AJ52" s="8">
        <f>(AI52/AI51-1)/(A52-A50)</f>
        <v>5.555555555555558E-2</v>
      </c>
      <c r="AK52" s="8">
        <f t="shared" si="16"/>
        <v>0.11111111111111116</v>
      </c>
      <c r="AL52" s="74" t="str">
        <f t="shared" si="24"/>
        <v/>
      </c>
      <c r="AR52" s="46" t="str">
        <f t="shared" si="11"/>
        <v/>
      </c>
      <c r="AT52" s="46" t="str">
        <f t="shared" si="12"/>
        <v/>
      </c>
    </row>
    <row r="53" spans="1:46">
      <c r="A53">
        <v>1420</v>
      </c>
      <c r="B53">
        <v>1420</v>
      </c>
      <c r="C53">
        <f t="shared" si="0"/>
        <v>1420</v>
      </c>
      <c r="D53">
        <f t="shared" si="1"/>
        <v>1420</v>
      </c>
      <c r="E53" s="15">
        <f t="shared" si="2"/>
        <v>1420</v>
      </c>
      <c r="F53" s="9" t="str">
        <f>IF(data!V52="","",data!V52)</f>
        <v/>
      </c>
      <c r="H53" s="35" t="str">
        <f t="shared" si="3"/>
        <v/>
      </c>
      <c r="I53" s="9" t="str">
        <f>IF(data!Z52="","",data!Z52)</f>
        <v/>
      </c>
      <c r="J53" s="9">
        <f t="shared" si="4"/>
        <v>80</v>
      </c>
      <c r="K53" s="49">
        <f t="shared" si="44"/>
        <v>9.2258928571428589E-2</v>
      </c>
      <c r="L53" s="45">
        <f t="shared" si="39"/>
        <v>0</v>
      </c>
      <c r="N53" s="8" t="str">
        <f t="shared" si="6"/>
        <v/>
      </c>
      <c r="P53" s="20" t="str">
        <f>IF(data!U52="","",data!U52)</f>
        <v/>
      </c>
      <c r="Q53" s="20" t="str">
        <f>IF(ISNA(data!Y52)=TRUE,"",IF(data!Y52="","",data!Y52))</f>
        <v/>
      </c>
      <c r="R53" s="20">
        <f t="shared" si="13"/>
        <v>4.0695665454545455</v>
      </c>
      <c r="S53" s="49">
        <f t="shared" si="45"/>
        <v>1.0415178571428565E-2</v>
      </c>
      <c r="T53" s="34">
        <f t="shared" si="29"/>
        <v>0</v>
      </c>
      <c r="U53" s="15"/>
      <c r="V53" s="30" t="str">
        <f t="shared" si="8"/>
        <v/>
      </c>
      <c r="X53" s="9" t="str">
        <f>IF(data!W52="","",data!W52)</f>
        <v/>
      </c>
      <c r="Y53" s="96" t="e">
        <f>IF(data!AA52="",#N/A,data!AA52)</f>
        <v>#N/A</v>
      </c>
      <c r="Z53" s="99">
        <f t="shared" si="14"/>
        <v>2466</v>
      </c>
      <c r="AA53" s="49">
        <f t="shared" si="46"/>
        <v>8.461221324296142E-2</v>
      </c>
      <c r="AB53" s="34">
        <f t="shared" si="30"/>
        <v>0</v>
      </c>
      <c r="AC53" s="15"/>
      <c r="AD53" s="30"/>
      <c r="AE53" s="15">
        <f>data!G52</f>
        <v>3.2441200324412001E-2</v>
      </c>
      <c r="AF53" s="30">
        <f t="shared" si="43"/>
        <v>3.2669729453802974E-3</v>
      </c>
      <c r="AG53" s="30">
        <f t="shared" si="15"/>
        <v>0</v>
      </c>
      <c r="AH53" s="15" t="str">
        <f t="shared" si="23"/>
        <v/>
      </c>
      <c r="AI53" s="9">
        <f>data!C52</f>
        <v>2.25</v>
      </c>
      <c r="AJ53" s="8">
        <f t="shared" si="28"/>
        <v>0.8</v>
      </c>
      <c r="AK53" s="8">
        <f t="shared" si="16"/>
        <v>0.8</v>
      </c>
      <c r="AL53" s="74">
        <f t="shared" si="24"/>
        <v>0.8</v>
      </c>
      <c r="AR53" s="46" t="str">
        <f t="shared" si="11"/>
        <v/>
      </c>
      <c r="AT53" s="46" t="str">
        <f t="shared" si="12"/>
        <v/>
      </c>
    </row>
    <row r="54" spans="1:46">
      <c r="A54">
        <v>1421</v>
      </c>
      <c r="B54">
        <v>1421</v>
      </c>
      <c r="C54">
        <f t="shared" si="0"/>
        <v>1421</v>
      </c>
      <c r="D54">
        <f t="shared" si="1"/>
        <v>1421</v>
      </c>
      <c r="E54" s="15">
        <f t="shared" si="2"/>
        <v>1421</v>
      </c>
      <c r="F54" s="9" t="str">
        <f>IF(data!V53="","",data!V53)</f>
        <v/>
      </c>
      <c r="H54" s="35" t="str">
        <f t="shared" si="3"/>
        <v/>
      </c>
      <c r="I54" s="9" t="str">
        <f>IF(data!Z53="","",data!Z53)</f>
        <v/>
      </c>
      <c r="J54" s="9">
        <f t="shared" si="4"/>
        <v>80</v>
      </c>
      <c r="K54" s="49">
        <f t="shared" si="44"/>
        <v>9.2258928571428589E-2</v>
      </c>
      <c r="L54" s="45">
        <f t="shared" si="39"/>
        <v>0</v>
      </c>
      <c r="N54" s="8" t="str">
        <f t="shared" si="6"/>
        <v/>
      </c>
      <c r="P54" s="20" t="str">
        <f>IF(data!U53="","",data!U53)</f>
        <v/>
      </c>
      <c r="Q54" s="20" t="str">
        <f>IF(ISNA(data!Y53)=TRUE,"",IF(data!Y53="","",data!Y53))</f>
        <v/>
      </c>
      <c r="R54" s="20">
        <f t="shared" si="13"/>
        <v>4.0695665454545455</v>
      </c>
      <c r="S54" s="49">
        <f t="shared" si="45"/>
        <v>1.0415178571428565E-2</v>
      </c>
      <c r="T54" s="34">
        <f t="shared" si="29"/>
        <v>0</v>
      </c>
      <c r="U54" s="15"/>
      <c r="V54" s="30" t="str">
        <f t="shared" si="8"/>
        <v/>
      </c>
      <c r="X54" s="9" t="str">
        <f>IF(data!W53="","",data!W53)</f>
        <v/>
      </c>
      <c r="Y54" s="96" t="e">
        <f>IF(data!AA53="",#N/A,data!AA53)</f>
        <v>#N/A</v>
      </c>
      <c r="Z54" s="99">
        <f t="shared" si="14"/>
        <v>2466</v>
      </c>
      <c r="AA54" s="49">
        <f t="shared" si="46"/>
        <v>8.461221324296142E-2</v>
      </c>
      <c r="AB54" s="34">
        <f t="shared" si="30"/>
        <v>0</v>
      </c>
      <c r="AC54" s="15"/>
      <c r="AD54" s="30"/>
      <c r="AE54" s="15">
        <f>data!G53</f>
        <v>3.2441200324412001E-2</v>
      </c>
      <c r="AF54" s="30">
        <f t="shared" si="43"/>
        <v>3.2669729453802974E-3</v>
      </c>
      <c r="AG54" s="30">
        <f t="shared" si="15"/>
        <v>0</v>
      </c>
      <c r="AH54" s="15" t="str">
        <f t="shared" si="23"/>
        <v/>
      </c>
      <c r="AI54" s="9">
        <f>data!C53</f>
        <v>5</v>
      </c>
      <c r="AJ54" s="8">
        <f t="shared" si="28"/>
        <v>1.2222222222222223</v>
      </c>
      <c r="AK54" s="8">
        <f t="shared" si="16"/>
        <v>1.2222222222222223</v>
      </c>
      <c r="AL54" s="74">
        <f t="shared" si="24"/>
        <v>1.2222222222222223</v>
      </c>
      <c r="AR54" s="46" t="str">
        <f t="shared" si="11"/>
        <v/>
      </c>
      <c r="AT54" s="46" t="str">
        <f t="shared" si="12"/>
        <v/>
      </c>
    </row>
    <row r="55" spans="1:46">
      <c r="A55">
        <v>1422</v>
      </c>
      <c r="B55">
        <v>1422</v>
      </c>
      <c r="C55">
        <f t="shared" si="0"/>
        <v>1422</v>
      </c>
      <c r="D55">
        <f t="shared" si="1"/>
        <v>1422</v>
      </c>
      <c r="E55" s="15">
        <f t="shared" si="2"/>
        <v>1422</v>
      </c>
      <c r="F55" s="9" t="str">
        <f>IF(data!V54="","",data!V54)</f>
        <v/>
      </c>
      <c r="H55" s="35" t="str">
        <f t="shared" si="3"/>
        <v/>
      </c>
      <c r="I55" s="9" t="str">
        <f>IF(data!Z54="","",data!Z54)</f>
        <v/>
      </c>
      <c r="J55" s="9">
        <f t="shared" si="4"/>
        <v>80</v>
      </c>
      <c r="K55" s="49">
        <f t="shared" si="44"/>
        <v>9.2258928571428589E-2</v>
      </c>
      <c r="L55" s="45">
        <f t="shared" si="39"/>
        <v>0</v>
      </c>
      <c r="N55" s="8" t="str">
        <f t="shared" si="6"/>
        <v/>
      </c>
      <c r="P55" s="20" t="str">
        <f>IF(data!U54="","",data!U54)</f>
        <v/>
      </c>
      <c r="Q55" s="20" t="str">
        <f>IF(ISNA(data!Y54)=TRUE,"",IF(data!Y54="","",data!Y54))</f>
        <v/>
      </c>
      <c r="R55" s="20">
        <f t="shared" si="13"/>
        <v>4.0695665454545455</v>
      </c>
      <c r="S55" s="49">
        <f t="shared" si="45"/>
        <v>1.0415178571428565E-2</v>
      </c>
      <c r="T55" s="34">
        <f t="shared" si="29"/>
        <v>0</v>
      </c>
      <c r="U55" s="15"/>
      <c r="V55" s="30" t="str">
        <f t="shared" si="8"/>
        <v/>
      </c>
      <c r="X55" s="9" t="str">
        <f>IF(data!W54="","",data!W54)</f>
        <v/>
      </c>
      <c r="Y55" s="96" t="e">
        <f>IF(data!AA54="",#N/A,data!AA54)</f>
        <v>#N/A</v>
      </c>
      <c r="Z55" s="99">
        <f t="shared" si="14"/>
        <v>2466</v>
      </c>
      <c r="AA55" s="49">
        <f t="shared" si="46"/>
        <v>8.461221324296142E-2</v>
      </c>
      <c r="AB55" s="34">
        <f t="shared" si="30"/>
        <v>0</v>
      </c>
      <c r="AC55" s="15"/>
      <c r="AD55" s="30"/>
      <c r="AE55" s="15">
        <f>data!G54</f>
        <v>3.2441200324412001E-2</v>
      </c>
      <c r="AF55" s="30">
        <f t="shared" si="43"/>
        <v>3.2669729453802974E-3</v>
      </c>
      <c r="AG55" s="30">
        <f t="shared" si="15"/>
        <v>0</v>
      </c>
      <c r="AH55" s="15" t="str">
        <f t="shared" si="23"/>
        <v/>
      </c>
      <c r="AI55" s="9">
        <f>data!C54</f>
        <v>5</v>
      </c>
      <c r="AJ55" s="8">
        <f t="shared" ref="AJ55:AJ57" si="47">AJ56</f>
        <v>-0.09</v>
      </c>
      <c r="AK55" s="8">
        <f t="shared" si="16"/>
        <v>0</v>
      </c>
      <c r="AL55" s="74" t="str">
        <f t="shared" si="24"/>
        <v/>
      </c>
      <c r="AR55" s="46" t="str">
        <f t="shared" si="11"/>
        <v/>
      </c>
      <c r="AT55" s="46" t="str">
        <f t="shared" si="12"/>
        <v/>
      </c>
    </row>
    <row r="56" spans="1:46">
      <c r="A56">
        <v>1423</v>
      </c>
      <c r="B56">
        <v>1423</v>
      </c>
      <c r="C56">
        <f t="shared" si="0"/>
        <v>1423</v>
      </c>
      <c r="D56">
        <f t="shared" si="1"/>
        <v>1423</v>
      </c>
      <c r="E56" s="15">
        <f t="shared" si="2"/>
        <v>1423</v>
      </c>
      <c r="F56" s="9" t="str">
        <f>IF(data!V55="","",data!V55)</f>
        <v/>
      </c>
      <c r="H56" s="35" t="str">
        <f t="shared" si="3"/>
        <v/>
      </c>
      <c r="I56" s="9" t="str">
        <f>IF(data!Z55="","",data!Z55)</f>
        <v/>
      </c>
      <c r="J56" s="9">
        <f t="shared" si="4"/>
        <v>80</v>
      </c>
      <c r="K56" s="49">
        <f t="shared" si="44"/>
        <v>9.2258928571428589E-2</v>
      </c>
      <c r="L56" s="45">
        <f t="shared" si="39"/>
        <v>0</v>
      </c>
      <c r="N56" s="8" t="str">
        <f t="shared" si="6"/>
        <v/>
      </c>
      <c r="P56" s="20" t="str">
        <f>IF(data!U55="","",data!U55)</f>
        <v/>
      </c>
      <c r="Q56" s="20" t="str">
        <f>IF(ISNA(data!Y55)=TRUE,"",IF(data!Y55="","",data!Y55))</f>
        <v/>
      </c>
      <c r="R56" s="20">
        <f t="shared" si="13"/>
        <v>4.0695665454545455</v>
      </c>
      <c r="S56" s="49">
        <f t="shared" si="45"/>
        <v>1.0415178571428565E-2</v>
      </c>
      <c r="T56" s="34">
        <f t="shared" si="29"/>
        <v>0</v>
      </c>
      <c r="U56" s="15"/>
      <c r="V56" s="30" t="str">
        <f t="shared" si="8"/>
        <v/>
      </c>
      <c r="X56" s="9" t="str">
        <f>IF(data!W55="","",data!W55)</f>
        <v/>
      </c>
      <c r="Y56" s="96" t="e">
        <f>IF(data!AA55="",#N/A,data!AA55)</f>
        <v>#N/A</v>
      </c>
      <c r="Z56" s="99">
        <f t="shared" si="14"/>
        <v>2466</v>
      </c>
      <c r="AA56" s="49">
        <f t="shared" si="46"/>
        <v>8.461221324296142E-2</v>
      </c>
      <c r="AB56" s="34">
        <f t="shared" si="30"/>
        <v>0</v>
      </c>
      <c r="AC56" s="15"/>
      <c r="AD56" s="30"/>
      <c r="AE56" s="15">
        <f>data!G55</f>
        <v>3.2441200324412001E-2</v>
      </c>
      <c r="AF56" s="30">
        <f t="shared" si="43"/>
        <v>3.2669729453802974E-3</v>
      </c>
      <c r="AG56" s="30">
        <f t="shared" si="15"/>
        <v>0</v>
      </c>
      <c r="AH56" s="15" t="str">
        <f t="shared" si="23"/>
        <v/>
      </c>
      <c r="AI56" s="9">
        <f>data!C55</f>
        <v>5</v>
      </c>
      <c r="AJ56" s="8">
        <f t="shared" si="47"/>
        <v>-0.09</v>
      </c>
      <c r="AK56" s="8">
        <f t="shared" si="16"/>
        <v>0</v>
      </c>
      <c r="AL56" s="74" t="str">
        <f t="shared" si="24"/>
        <v/>
      </c>
      <c r="AR56" s="46" t="str">
        <f t="shared" si="11"/>
        <v/>
      </c>
      <c r="AT56" s="46" t="str">
        <f t="shared" si="12"/>
        <v/>
      </c>
    </row>
    <row r="57" spans="1:46">
      <c r="A57">
        <v>1424</v>
      </c>
      <c r="B57">
        <v>1424</v>
      </c>
      <c r="C57">
        <f t="shared" si="0"/>
        <v>1424</v>
      </c>
      <c r="D57">
        <f t="shared" si="1"/>
        <v>1424</v>
      </c>
      <c r="E57" s="15">
        <f t="shared" si="2"/>
        <v>1424</v>
      </c>
      <c r="F57" s="9" t="str">
        <f>IF(data!V56="","",data!V56)</f>
        <v/>
      </c>
      <c r="H57" s="35" t="str">
        <f t="shared" si="3"/>
        <v/>
      </c>
      <c r="I57" s="9" t="str">
        <f>IF(data!Z56="","",data!Z56)</f>
        <v/>
      </c>
      <c r="J57" s="9">
        <f t="shared" si="4"/>
        <v>80</v>
      </c>
      <c r="K57" s="49">
        <f t="shared" si="44"/>
        <v>9.2258928571428589E-2</v>
      </c>
      <c r="L57" s="45">
        <f t="shared" si="39"/>
        <v>0</v>
      </c>
      <c r="N57" s="8" t="str">
        <f t="shared" si="6"/>
        <v/>
      </c>
      <c r="P57" s="20" t="str">
        <f>IF(data!U56="","",data!U56)</f>
        <v/>
      </c>
      <c r="Q57" s="20" t="str">
        <f>IF(ISNA(data!Y56)=TRUE,"",IF(data!Y56="","",data!Y56))</f>
        <v/>
      </c>
      <c r="R57" s="20">
        <f t="shared" si="13"/>
        <v>4.0695665454545455</v>
      </c>
      <c r="S57" s="49">
        <f t="shared" si="45"/>
        <v>1.0415178571428565E-2</v>
      </c>
      <c r="T57" s="34">
        <f t="shared" si="29"/>
        <v>0</v>
      </c>
      <c r="U57" s="15"/>
      <c r="V57" s="30" t="str">
        <f t="shared" si="8"/>
        <v/>
      </c>
      <c r="X57" s="9" t="str">
        <f>IF(data!W56="","",data!W56)</f>
        <v/>
      </c>
      <c r="Y57" s="96" t="e">
        <f>IF(data!AA56="",#N/A,data!AA56)</f>
        <v>#N/A</v>
      </c>
      <c r="Z57" s="99">
        <f t="shared" si="14"/>
        <v>2466</v>
      </c>
      <c r="AA57" s="49">
        <f t="shared" si="46"/>
        <v>8.461221324296142E-2</v>
      </c>
      <c r="AB57" s="34">
        <f t="shared" si="30"/>
        <v>0</v>
      </c>
      <c r="AC57" s="15"/>
      <c r="AD57" s="30"/>
      <c r="AE57" s="15">
        <f>data!G56</f>
        <v>3.2441200324412001E-2</v>
      </c>
      <c r="AF57" s="30">
        <f t="shared" si="43"/>
        <v>3.2669729453802974E-3</v>
      </c>
      <c r="AG57" s="30">
        <f t="shared" si="15"/>
        <v>0</v>
      </c>
      <c r="AH57" s="15" t="str">
        <f t="shared" si="23"/>
        <v/>
      </c>
      <c r="AI57" s="9">
        <f>data!C56</f>
        <v>5</v>
      </c>
      <c r="AJ57" s="8">
        <f t="shared" si="47"/>
        <v>-0.09</v>
      </c>
      <c r="AK57" s="8">
        <f t="shared" si="16"/>
        <v>0</v>
      </c>
      <c r="AL57" s="74" t="str">
        <f t="shared" si="24"/>
        <v/>
      </c>
      <c r="AR57" s="46" t="str">
        <f t="shared" si="11"/>
        <v/>
      </c>
      <c r="AT57" s="46" t="str">
        <f t="shared" si="12"/>
        <v/>
      </c>
    </row>
    <row r="58" spans="1:46">
      <c r="A58">
        <v>1425</v>
      </c>
      <c r="B58">
        <v>1425</v>
      </c>
      <c r="C58">
        <f t="shared" si="0"/>
        <v>1425</v>
      </c>
      <c r="D58">
        <f t="shared" si="1"/>
        <v>1425</v>
      </c>
      <c r="E58" s="15">
        <f t="shared" si="2"/>
        <v>1425</v>
      </c>
      <c r="F58" s="9" t="str">
        <f>IF(data!V57="","",data!V57)</f>
        <v/>
      </c>
      <c r="H58" s="35" t="str">
        <f t="shared" si="3"/>
        <v/>
      </c>
      <c r="I58" s="9" t="str">
        <f>IF(data!Z57="","",data!Z57)</f>
        <v/>
      </c>
      <c r="J58" s="9">
        <f t="shared" si="4"/>
        <v>80</v>
      </c>
      <c r="K58" s="49">
        <f>K59</f>
        <v>9.2258928571428589E-2</v>
      </c>
      <c r="L58" s="45">
        <f t="shared" si="39"/>
        <v>0</v>
      </c>
      <c r="N58" s="8" t="str">
        <f t="shared" si="6"/>
        <v/>
      </c>
      <c r="P58" s="20" t="str">
        <f>IF(data!U57="","",data!U57)</f>
        <v/>
      </c>
      <c r="Q58" s="20" t="str">
        <f>IF(ISNA(data!Y57)=TRUE,"",IF(data!Y57="","",data!Y57))</f>
        <v/>
      </c>
      <c r="R58" s="20">
        <f t="shared" si="13"/>
        <v>4.0695665454545455</v>
      </c>
      <c r="S58" s="49">
        <f>S59</f>
        <v>1.0415178571428565E-2</v>
      </c>
      <c r="T58" s="34">
        <f t="shared" si="29"/>
        <v>0</v>
      </c>
      <c r="U58" s="15"/>
      <c r="V58" s="30" t="str">
        <f t="shared" si="8"/>
        <v/>
      </c>
      <c r="X58" s="9" t="str">
        <f>IF(data!W57="","",data!W57)</f>
        <v/>
      </c>
      <c r="Y58" s="96" t="e">
        <f>IF(data!AA57="",#N/A,data!AA57)</f>
        <v>#N/A</v>
      </c>
      <c r="Z58" s="99">
        <f t="shared" si="14"/>
        <v>2466</v>
      </c>
      <c r="AA58" s="49">
        <f>AA59</f>
        <v>8.461221324296142E-2</v>
      </c>
      <c r="AB58" s="34">
        <f t="shared" si="30"/>
        <v>0</v>
      </c>
      <c r="AC58" s="15"/>
      <c r="AD58" s="30"/>
      <c r="AE58" s="15">
        <f>data!G57</f>
        <v>3.2441200324412001E-2</v>
      </c>
      <c r="AF58" s="30">
        <f>AF59</f>
        <v>3.2669729453802974E-3</v>
      </c>
      <c r="AG58" s="30">
        <f t="shared" si="15"/>
        <v>0</v>
      </c>
      <c r="AH58" s="15" t="str">
        <f t="shared" si="23"/>
        <v/>
      </c>
      <c r="AI58" s="9">
        <f>data!C57</f>
        <v>5</v>
      </c>
      <c r="AJ58" s="8">
        <f>AJ59</f>
        <v>-0.09</v>
      </c>
      <c r="AK58" s="8">
        <f t="shared" si="16"/>
        <v>0</v>
      </c>
      <c r="AL58" s="74" t="str">
        <f t="shared" si="24"/>
        <v/>
      </c>
      <c r="AR58" s="46" t="str">
        <f t="shared" si="11"/>
        <v/>
      </c>
      <c r="AT58" s="46" t="str">
        <f t="shared" si="12"/>
        <v/>
      </c>
    </row>
    <row r="59" spans="1:46">
      <c r="A59">
        <v>1426</v>
      </c>
      <c r="B59">
        <v>1426</v>
      </c>
      <c r="C59">
        <f t="shared" si="0"/>
        <v>1426</v>
      </c>
      <c r="D59">
        <f t="shared" si="1"/>
        <v>1426</v>
      </c>
      <c r="E59" s="15">
        <f t="shared" si="2"/>
        <v>1426</v>
      </c>
      <c r="F59" s="9" t="str">
        <f>IF(data!V58="","",data!V58)</f>
        <v/>
      </c>
      <c r="H59" s="35" t="str">
        <f t="shared" si="3"/>
        <v/>
      </c>
      <c r="I59" s="9">
        <f>IF(data!Z58="","",data!Z58)</f>
        <v>183.33</v>
      </c>
      <c r="J59" s="9">
        <f t="shared" si="4"/>
        <v>183.33</v>
      </c>
      <c r="K59" s="8">
        <f>M59</f>
        <v>9.2258928571428589E-2</v>
      </c>
      <c r="L59" s="45">
        <f t="shared" si="39"/>
        <v>1.2916250000000002</v>
      </c>
      <c r="M59" s="8">
        <f>(I59/I45-1)/(C59-C45)</f>
        <v>9.2258928571428589E-2</v>
      </c>
      <c r="N59" s="8"/>
      <c r="P59" s="20" t="str">
        <f>IF(data!U58="","",data!U58)</f>
        <v/>
      </c>
      <c r="Q59" s="20">
        <f>IF(ISNA(data!Y58)=TRUE,"",IF(data!Y58="","",data!Y58))</f>
        <v>4.6629602173636364</v>
      </c>
      <c r="R59" s="20">
        <f t="shared" si="13"/>
        <v>4.6629602173636364</v>
      </c>
      <c r="S59" s="8">
        <f>U59</f>
        <v>1.0415178571428565E-2</v>
      </c>
      <c r="T59" s="34">
        <f t="shared" si="29"/>
        <v>0.1458124999999999</v>
      </c>
      <c r="U59" s="30">
        <f>(Q59/Q45-1)/(A59-A45)</f>
        <v>1.0415178571428565E-2</v>
      </c>
      <c r="V59" s="30"/>
      <c r="X59" s="9" t="str">
        <f>IF(data!W58="","",data!W58)</f>
        <v/>
      </c>
      <c r="Y59" s="96">
        <f>IF(data!AA58="",#N/A,data!AA58)</f>
        <v>5387.1520499999997</v>
      </c>
      <c r="Z59" s="99">
        <f t="shared" si="14"/>
        <v>5387.1520499999997</v>
      </c>
      <c r="AA59" s="8">
        <f>AC59</f>
        <v>8.461221324296142E-2</v>
      </c>
      <c r="AB59" s="34">
        <f t="shared" si="30"/>
        <v>1.1845709854014599</v>
      </c>
      <c r="AC59" s="30">
        <f>(Y59/Y45-1)/(A59-A45)</f>
        <v>8.461221324296142E-2</v>
      </c>
      <c r="AD59" s="30"/>
      <c r="AE59" s="15">
        <f>data!G58</f>
        <v>3.403096818104475E-2</v>
      </c>
      <c r="AF59" s="30">
        <f>(AE59/AE58-1)/(A59-A44)</f>
        <v>3.2669729453802974E-3</v>
      </c>
      <c r="AG59" s="30">
        <f t="shared" si="15"/>
        <v>4.9004594180704464E-2</v>
      </c>
      <c r="AH59" s="15" t="str">
        <f t="shared" si="23"/>
        <v/>
      </c>
      <c r="AI59" s="9">
        <f>data!C58</f>
        <v>2.75</v>
      </c>
      <c r="AJ59" s="8">
        <f>(AI59/AI58-1)/(A59-A54)</f>
        <v>-0.09</v>
      </c>
      <c r="AK59" s="8">
        <f t="shared" si="16"/>
        <v>-0.44999999999999996</v>
      </c>
      <c r="AL59" s="74" t="str">
        <f t="shared" si="24"/>
        <v/>
      </c>
      <c r="AR59" s="46" t="str">
        <f t="shared" si="11"/>
        <v/>
      </c>
      <c r="AT59" s="46" t="str">
        <f t="shared" si="12"/>
        <v/>
      </c>
    </row>
    <row r="60" spans="1:46">
      <c r="A60">
        <v>1427</v>
      </c>
      <c r="B60">
        <v>1427</v>
      </c>
      <c r="C60">
        <f t="shared" si="0"/>
        <v>1427</v>
      </c>
      <c r="D60">
        <f t="shared" si="1"/>
        <v>1427</v>
      </c>
      <c r="E60" s="15">
        <f t="shared" si="2"/>
        <v>1427</v>
      </c>
      <c r="F60" s="9" t="str">
        <f>IF(data!V59="","",data!V59)</f>
        <v/>
      </c>
      <c r="H60" s="35" t="str">
        <f t="shared" si="3"/>
        <v/>
      </c>
      <c r="I60" s="9">
        <f>IF(data!Z59="","",data!Z59)</f>
        <v>69.33</v>
      </c>
      <c r="J60" s="9">
        <f t="shared" si="4"/>
        <v>69.33</v>
      </c>
      <c r="K60" s="8">
        <f>M60</f>
        <v>-0.62182948780886926</v>
      </c>
      <c r="L60" s="45">
        <f t="shared" si="39"/>
        <v>-0.62182948780886926</v>
      </c>
      <c r="M60" s="8">
        <f>(I60/I59-1)/(C60-C59)</f>
        <v>-0.62182948780886926</v>
      </c>
      <c r="N60" s="8">
        <f t="shared" si="6"/>
        <v>-0.62182948780886926</v>
      </c>
      <c r="P60" s="20" t="str">
        <f>IF(data!U59="","",data!U59)</f>
        <v/>
      </c>
      <c r="Q60" s="20">
        <f>IF(ISNA(data!Y59)=TRUE,"",IF(data!Y59="","",data!Y59))</f>
        <v>1.7633940537272728</v>
      </c>
      <c r="R60" s="20">
        <f t="shared" si="13"/>
        <v>1.7633940537272728</v>
      </c>
      <c r="S60" s="8">
        <f>U60</f>
        <v>-0.62182948780886926</v>
      </c>
      <c r="T60" s="34">
        <f t="shared" si="29"/>
        <v>-0.62182948780886926</v>
      </c>
      <c r="U60" s="30">
        <f>(Q60/Q59-1)/(A60-A59)</f>
        <v>-0.62182948780886926</v>
      </c>
      <c r="V60" s="30">
        <f t="shared" si="8"/>
        <v>-0.62182948780886926</v>
      </c>
      <c r="X60" s="9" t="str">
        <f>IF(data!W59="","",data!W59)</f>
        <v/>
      </c>
      <c r="Y60" s="96">
        <f>IF(data!AA59="",#N/A,data!AA59)</f>
        <v>2037.2620499999998</v>
      </c>
      <c r="Z60" s="99">
        <f t="shared" si="14"/>
        <v>2037.2620499999998</v>
      </c>
      <c r="AA60" s="8">
        <f>AC60</f>
        <v>-0.62182948780886926</v>
      </c>
      <c r="AB60" s="34">
        <f t="shared" si="30"/>
        <v>-0.62182948780886926</v>
      </c>
      <c r="AC60" s="30">
        <f>(Y60/Y59-1)/(A60-A59)</f>
        <v>-0.62182948780886926</v>
      </c>
      <c r="AD60" s="30">
        <f t="shared" si="33"/>
        <v>-0.62182948780886926</v>
      </c>
      <c r="AE60" s="15">
        <f>data!G59</f>
        <v>3.403096818104475E-2</v>
      </c>
      <c r="AF60" s="30">
        <f t="shared" ref="AF60:AF77" si="48">AF61</f>
        <v>7.3813708260105472E-3</v>
      </c>
      <c r="AG60" s="30">
        <f t="shared" si="15"/>
        <v>0</v>
      </c>
      <c r="AH60" s="15" t="str">
        <f t="shared" si="23"/>
        <v/>
      </c>
      <c r="AI60" s="9">
        <f>data!C59</f>
        <v>2.75</v>
      </c>
      <c r="AJ60" s="8">
        <f>AJ61</f>
        <v>-0.27878787878787881</v>
      </c>
      <c r="AK60" s="8">
        <f t="shared" si="16"/>
        <v>0</v>
      </c>
      <c r="AL60" s="74" t="str">
        <f t="shared" si="24"/>
        <v/>
      </c>
      <c r="AR60" s="46" t="str">
        <f t="shared" si="11"/>
        <v/>
      </c>
      <c r="AT60" s="46" t="str">
        <f t="shared" si="12"/>
        <v/>
      </c>
    </row>
    <row r="61" spans="1:46">
      <c r="A61">
        <v>1428</v>
      </c>
      <c r="B61">
        <v>1428</v>
      </c>
      <c r="C61">
        <f t="shared" si="0"/>
        <v>1428</v>
      </c>
      <c r="D61">
        <f t="shared" si="1"/>
        <v>1428</v>
      </c>
      <c r="E61" s="15">
        <f t="shared" si="2"/>
        <v>1428</v>
      </c>
      <c r="F61" s="9" t="str">
        <f>IF(data!V60="","",data!V60)</f>
        <v/>
      </c>
      <c r="H61" s="35" t="str">
        <f t="shared" si="3"/>
        <v/>
      </c>
      <c r="I61" s="9" t="str">
        <f>IF(data!Z60="","",data!Z60)</f>
        <v/>
      </c>
      <c r="J61" s="9">
        <f t="shared" si="4"/>
        <v>69.33</v>
      </c>
      <c r="K61" s="49">
        <f>K62</f>
        <v>0.31133708351363043</v>
      </c>
      <c r="L61" s="45">
        <f t="shared" si="39"/>
        <v>0</v>
      </c>
      <c r="N61" s="8" t="str">
        <f t="shared" si="6"/>
        <v/>
      </c>
      <c r="P61" s="20" t="str">
        <f>IF(data!U60="","",data!U60)</f>
        <v/>
      </c>
      <c r="Q61" s="20" t="str">
        <f>IF(ISNA(data!Y60)=TRUE,"",IF(data!Y60="","",data!Y60))</f>
        <v/>
      </c>
      <c r="R61" s="20">
        <f t="shared" si="13"/>
        <v>1.7633940537272728</v>
      </c>
      <c r="S61" s="49">
        <f>S62</f>
        <v>4.4581710659166314</v>
      </c>
      <c r="T61" s="34">
        <f t="shared" si="29"/>
        <v>0</v>
      </c>
      <c r="U61" s="15"/>
      <c r="V61" s="30" t="str">
        <f t="shared" si="8"/>
        <v/>
      </c>
      <c r="X61" s="9" t="str">
        <f>IF(data!W60="","",data!W60)</f>
        <v/>
      </c>
      <c r="Y61" s="96" t="e">
        <f>IF(data!AA60="",#N/A,data!AA60)</f>
        <v>#N/A</v>
      </c>
      <c r="Z61" s="99">
        <f t="shared" si="14"/>
        <v>2037.2620499999998</v>
      </c>
      <c r="AA61" s="49">
        <f>AA62</f>
        <v>0.31133708351363054</v>
      </c>
      <c r="AB61" s="34">
        <f t="shared" si="30"/>
        <v>0</v>
      </c>
      <c r="AC61" s="15"/>
      <c r="AD61" s="30"/>
      <c r="AE61" s="15">
        <f>data!G60</f>
        <v>3.403096818104475E-2</v>
      </c>
      <c r="AF61" s="30">
        <f t="shared" si="48"/>
        <v>7.3813708260105472E-3</v>
      </c>
      <c r="AG61" s="30">
        <f t="shared" si="15"/>
        <v>0</v>
      </c>
      <c r="AH61" s="15" t="str">
        <f t="shared" si="23"/>
        <v/>
      </c>
      <c r="AI61" s="9">
        <f>data!C60</f>
        <v>2.75</v>
      </c>
      <c r="AJ61" s="8">
        <f>AJ62</f>
        <v>-0.27878787878787881</v>
      </c>
      <c r="AK61" s="8">
        <f t="shared" si="16"/>
        <v>0</v>
      </c>
      <c r="AL61" s="74" t="str">
        <f t="shared" si="24"/>
        <v/>
      </c>
      <c r="AR61" s="46" t="str">
        <f t="shared" si="11"/>
        <v/>
      </c>
      <c r="AT61" s="46" t="str">
        <f t="shared" si="12"/>
        <v/>
      </c>
    </row>
    <row r="62" spans="1:46">
      <c r="A62">
        <v>1429</v>
      </c>
      <c r="B62">
        <v>1429</v>
      </c>
      <c r="C62">
        <f t="shared" si="0"/>
        <v>1429</v>
      </c>
      <c r="D62">
        <f t="shared" si="1"/>
        <v>1429</v>
      </c>
      <c r="E62" s="15">
        <f t="shared" si="2"/>
        <v>1429</v>
      </c>
      <c r="F62" s="9" t="str">
        <f>IF(data!V61="","",data!V61)</f>
        <v/>
      </c>
      <c r="H62" s="35" t="str">
        <f t="shared" si="3"/>
        <v/>
      </c>
      <c r="I62" s="9">
        <f>IF(data!Z61="","",data!Z61)</f>
        <v>112.5</v>
      </c>
      <c r="J62" s="9">
        <f t="shared" si="4"/>
        <v>112.5</v>
      </c>
      <c r="K62" s="8">
        <f>M62</f>
        <v>0.31133708351363043</v>
      </c>
      <c r="L62" s="45">
        <f t="shared" si="39"/>
        <v>0.62267416702726086</v>
      </c>
      <c r="M62" s="8">
        <f>(I62/I60-1)/(C62-C60)</f>
        <v>0.31133708351363043</v>
      </c>
      <c r="N62" s="8"/>
      <c r="P62" s="34"/>
      <c r="Q62" s="20">
        <f>IF(ISNA(data!Y61)=TRUE,"",IF(data!Y61="","",data!Y61))</f>
        <v>17.486418750000002</v>
      </c>
      <c r="R62" s="20">
        <f t="shared" si="13"/>
        <v>17.486418750000002</v>
      </c>
      <c r="S62" s="8">
        <f>U62</f>
        <v>4.4581710659166314</v>
      </c>
      <c r="T62" s="34">
        <f t="shared" si="29"/>
        <v>8.9163421318332627</v>
      </c>
      <c r="U62" s="30">
        <f>(Q62/Q60-1)/(A62-A60)</f>
        <v>4.4581710659166314</v>
      </c>
      <c r="V62" s="30"/>
      <c r="X62" s="9" t="str">
        <f>IF(data!W61="","",data!W61)</f>
        <v/>
      </c>
      <c r="Y62" s="96">
        <f>IF(data!AA61="",#N/A,data!AA61)</f>
        <v>3305.8125</v>
      </c>
      <c r="Z62" s="99">
        <f t="shared" si="14"/>
        <v>3305.8125</v>
      </c>
      <c r="AA62" s="8">
        <f>AC62</f>
        <v>0.31133708351363054</v>
      </c>
      <c r="AB62" s="34">
        <f t="shared" si="30"/>
        <v>0.62267416702726108</v>
      </c>
      <c r="AC62" s="30">
        <f>(Y62/Y60-1)/(A62-A60)</f>
        <v>0.31133708351363054</v>
      </c>
      <c r="AD62" s="30"/>
      <c r="AE62" s="15">
        <f>data!G61</f>
        <v>3.403096818104475E-2</v>
      </c>
      <c r="AF62" s="30">
        <f t="shared" si="48"/>
        <v>7.3813708260105472E-3</v>
      </c>
      <c r="AG62" s="30">
        <f t="shared" si="15"/>
        <v>0</v>
      </c>
      <c r="AH62" s="15" t="str">
        <f t="shared" si="23"/>
        <v/>
      </c>
      <c r="AI62" s="9">
        <f>data!C61</f>
        <v>0.45</v>
      </c>
      <c r="AJ62" s="8">
        <f>(AI62/AI61-1)/(A62-A59)</f>
        <v>-0.27878787878787881</v>
      </c>
      <c r="AK62" s="8">
        <f t="shared" si="16"/>
        <v>-0.83636363636363642</v>
      </c>
      <c r="AL62" s="74" t="str">
        <f t="shared" si="24"/>
        <v/>
      </c>
      <c r="AR62" s="46" t="str">
        <f t="shared" si="11"/>
        <v/>
      </c>
      <c r="AT62" s="46" t="str">
        <f t="shared" si="12"/>
        <v/>
      </c>
    </row>
    <row r="63" spans="1:46">
      <c r="A63">
        <v>1430</v>
      </c>
      <c r="B63">
        <v>1430</v>
      </c>
      <c r="C63">
        <f t="shared" si="0"/>
        <v>1430</v>
      </c>
      <c r="D63">
        <f t="shared" si="1"/>
        <v>1430</v>
      </c>
      <c r="E63" s="15">
        <f t="shared" si="2"/>
        <v>1430</v>
      </c>
      <c r="F63" s="9" t="str">
        <f>IF(data!V62="","",data!V62)</f>
        <v/>
      </c>
      <c r="H63" s="35" t="str">
        <f t="shared" si="3"/>
        <v/>
      </c>
      <c r="I63" s="9">
        <f>IF(data!Z62="","",data!Z62)</f>
        <v>114.5</v>
      </c>
      <c r="J63" s="9">
        <f t="shared" si="4"/>
        <v>114.5</v>
      </c>
      <c r="K63" s="8">
        <f>M63</f>
        <v>1.777777777777767E-2</v>
      </c>
      <c r="L63" s="45">
        <f t="shared" si="39"/>
        <v>1.777777777777767E-2</v>
      </c>
      <c r="M63" s="8">
        <f>(I63/I62-1)/(C63-C62)</f>
        <v>1.777777777777767E-2</v>
      </c>
      <c r="N63" s="8">
        <f t="shared" si="6"/>
        <v>1.777777777777767E-2</v>
      </c>
      <c r="P63" s="20" t="str">
        <f>IF(data!U62="","",data!U62)</f>
        <v/>
      </c>
      <c r="Q63" s="20">
        <f>IF(ISNA(data!Y62)=TRUE,"",IF(data!Y62="","",data!Y62))</f>
        <v>17.797288416666667</v>
      </c>
      <c r="R63" s="20">
        <f t="shared" si="13"/>
        <v>17.797288416666667</v>
      </c>
      <c r="S63" s="8">
        <f>U63</f>
        <v>1.777777777777767E-2</v>
      </c>
      <c r="T63" s="34">
        <f t="shared" si="29"/>
        <v>1.777777777777767E-2</v>
      </c>
      <c r="U63" s="30">
        <f>(Q63/Q62-1)/(A63-A62)</f>
        <v>1.777777777777767E-2</v>
      </c>
      <c r="V63" s="30">
        <f t="shared" si="8"/>
        <v>1.777777777777767E-2</v>
      </c>
      <c r="X63" s="9" t="str">
        <f>IF(data!W62="","",data!W62)</f>
        <v/>
      </c>
      <c r="Y63" s="96">
        <f>IF(data!AA62="",#N/A,data!AA62)</f>
        <v>3364.5825</v>
      </c>
      <c r="Z63" s="99">
        <f t="shared" si="14"/>
        <v>3364.5825</v>
      </c>
      <c r="AA63" s="8">
        <f>AC63</f>
        <v>1.777777777777767E-2</v>
      </c>
      <c r="AB63" s="34">
        <f t="shared" si="30"/>
        <v>1.777777777777767E-2</v>
      </c>
      <c r="AC63" s="30">
        <f>(Y63/Y62-1)/(A63-A62)</f>
        <v>1.777777777777767E-2</v>
      </c>
      <c r="AD63" s="30">
        <f t="shared" si="33"/>
        <v>1.777777777777767E-2</v>
      </c>
      <c r="AE63" s="15">
        <f>data!G62</f>
        <v>3.403096818104475E-2</v>
      </c>
      <c r="AF63" s="30">
        <f t="shared" si="48"/>
        <v>7.3813708260105472E-3</v>
      </c>
      <c r="AG63" s="30">
        <f t="shared" si="15"/>
        <v>0</v>
      </c>
      <c r="AH63" s="15" t="str">
        <f t="shared" si="23"/>
        <v/>
      </c>
      <c r="AI63" s="9">
        <f>data!C62</f>
        <v>0.45</v>
      </c>
      <c r="AJ63" s="8">
        <f>AJ64</f>
        <v>2.833333333333333</v>
      </c>
      <c r="AK63" s="8">
        <f t="shared" si="16"/>
        <v>0</v>
      </c>
      <c r="AL63" s="74" t="str">
        <f t="shared" si="24"/>
        <v/>
      </c>
      <c r="AR63" s="46" t="str">
        <f t="shared" si="11"/>
        <v/>
      </c>
      <c r="AT63" s="46" t="str">
        <f t="shared" si="12"/>
        <v/>
      </c>
    </row>
    <row r="64" spans="1:46">
      <c r="A64">
        <v>1431</v>
      </c>
      <c r="B64">
        <v>1431</v>
      </c>
      <c r="C64">
        <f t="shared" si="0"/>
        <v>1431</v>
      </c>
      <c r="D64">
        <f t="shared" si="1"/>
        <v>1431</v>
      </c>
      <c r="E64" s="15">
        <f t="shared" si="2"/>
        <v>1431</v>
      </c>
      <c r="F64" s="9" t="str">
        <f>IF(data!V63="","",data!V63)</f>
        <v/>
      </c>
      <c r="H64" s="35" t="str">
        <f t="shared" si="3"/>
        <v/>
      </c>
      <c r="I64" s="9">
        <f>IF(data!Z63="","",data!Z63)</f>
        <v>150</v>
      </c>
      <c r="J64" s="9">
        <f t="shared" si="4"/>
        <v>150</v>
      </c>
      <c r="K64" s="8">
        <f>M64</f>
        <v>0.31004366812227069</v>
      </c>
      <c r="L64" s="45">
        <f t="shared" si="39"/>
        <v>0.31004366812227069</v>
      </c>
      <c r="M64" s="8">
        <f>(I64/I63-1)/(C64-C63)</f>
        <v>0.31004366812227069</v>
      </c>
      <c r="N64" s="8">
        <f t="shared" si="6"/>
        <v>0.31004366812227069</v>
      </c>
      <c r="P64" s="20" t="str">
        <f>IF(data!U63="","",data!U63)</f>
        <v/>
      </c>
      <c r="Q64" s="20">
        <f>IF(ISNA(data!Y63)=TRUE,"",IF(data!Y63="","",data!Y63))</f>
        <v>3.4972837500000002</v>
      </c>
      <c r="R64" s="20">
        <f t="shared" si="13"/>
        <v>3.4972837500000002</v>
      </c>
      <c r="S64" s="8">
        <f>U64</f>
        <v>-0.80349344978165937</v>
      </c>
      <c r="T64" s="34">
        <f t="shared" si="29"/>
        <v>-0.80349344978165937</v>
      </c>
      <c r="U64" s="30">
        <f>(Q64/Q63-1)/(A64-A63)</f>
        <v>-0.80349344978165937</v>
      </c>
      <c r="V64" s="30">
        <f t="shared" si="8"/>
        <v>-0.80349344978165937</v>
      </c>
      <c r="X64" s="9" t="str">
        <f>IF(data!W63="","",data!W63)</f>
        <v/>
      </c>
      <c r="Y64" s="96">
        <f>IF(data!AA63="",#N/A,data!AA63)</f>
        <v>4407.75</v>
      </c>
      <c r="Z64" s="99">
        <f t="shared" si="14"/>
        <v>4407.75</v>
      </c>
      <c r="AA64" s="8">
        <f>AC64</f>
        <v>0.31004366812227069</v>
      </c>
      <c r="AB64" s="34">
        <f t="shared" si="30"/>
        <v>0.31004366812227069</v>
      </c>
      <c r="AC64" s="30">
        <f>(Y64/Y63-1)/(A64-A63)</f>
        <v>0.31004366812227069</v>
      </c>
      <c r="AD64" s="30">
        <f t="shared" si="33"/>
        <v>0.31004366812227069</v>
      </c>
      <c r="AE64" s="15">
        <f>data!G63</f>
        <v>3.403096818104475E-2</v>
      </c>
      <c r="AF64" s="30">
        <f t="shared" si="48"/>
        <v>7.3813708260105472E-3</v>
      </c>
      <c r="AG64" s="30">
        <f t="shared" si="15"/>
        <v>0</v>
      </c>
      <c r="AH64" s="15" t="str">
        <f t="shared" si="23"/>
        <v/>
      </c>
      <c r="AI64" s="9">
        <f>data!C63</f>
        <v>3</v>
      </c>
      <c r="AJ64" s="8">
        <f>(AI64/AI63-1)/(A64-A62)</f>
        <v>2.833333333333333</v>
      </c>
      <c r="AK64" s="8">
        <f t="shared" si="16"/>
        <v>5.6666666666666661</v>
      </c>
      <c r="AL64" s="74" t="str">
        <f t="shared" si="24"/>
        <v/>
      </c>
      <c r="AR64" s="46" t="str">
        <f t="shared" si="11"/>
        <v/>
      </c>
      <c r="AT64" s="46" t="str">
        <f t="shared" si="12"/>
        <v/>
      </c>
    </row>
    <row r="65" spans="1:46">
      <c r="A65">
        <v>1432</v>
      </c>
      <c r="B65">
        <v>1432</v>
      </c>
      <c r="C65">
        <f t="shared" si="0"/>
        <v>1432</v>
      </c>
      <c r="D65">
        <f t="shared" si="1"/>
        <v>1432</v>
      </c>
      <c r="E65" s="15">
        <f t="shared" si="2"/>
        <v>1432</v>
      </c>
      <c r="F65" s="9" t="str">
        <f>IF(data!V64="","",data!V64)</f>
        <v/>
      </c>
      <c r="H65" s="35" t="str">
        <f t="shared" si="3"/>
        <v/>
      </c>
      <c r="I65" s="9" t="str">
        <f>IF(data!Z64="","",data!Z64)</f>
        <v/>
      </c>
      <c r="J65" s="9">
        <f t="shared" si="4"/>
        <v>150</v>
      </c>
      <c r="K65" s="49">
        <f>K66</f>
        <v>-0.14433333333333331</v>
      </c>
      <c r="L65" s="45">
        <f t="shared" si="39"/>
        <v>0</v>
      </c>
      <c r="N65" s="8" t="str">
        <f t="shared" si="6"/>
        <v/>
      </c>
      <c r="P65" s="20" t="str">
        <f>IF(data!U64="","",data!U64)</f>
        <v/>
      </c>
      <c r="Q65" s="20" t="str">
        <f>IF(ISNA(data!Y64)=TRUE,"",IF(data!Y64="","",data!Y64))</f>
        <v/>
      </c>
      <c r="R65" s="20">
        <f t="shared" si="13"/>
        <v>3.4972837500000002</v>
      </c>
      <c r="S65" s="49">
        <f>S66</f>
        <v>-0.26288888888888889</v>
      </c>
      <c r="T65" s="34">
        <f t="shared" si="29"/>
        <v>0</v>
      </c>
      <c r="U65" s="15"/>
      <c r="V65" s="30" t="str">
        <f t="shared" si="8"/>
        <v/>
      </c>
      <c r="X65" s="9" t="str">
        <f>IF(data!W64="","",data!W64)</f>
        <v/>
      </c>
      <c r="Y65" s="96" t="e">
        <f>IF(data!AA64="",#N/A,data!AA64)</f>
        <v>#N/A</v>
      </c>
      <c r="Z65" s="99">
        <f t="shared" si="14"/>
        <v>4407.75</v>
      </c>
      <c r="AA65" s="49">
        <f>AA66</f>
        <v>-0.14433333333333331</v>
      </c>
      <c r="AB65" s="34">
        <f t="shared" si="30"/>
        <v>0</v>
      </c>
      <c r="AC65" s="15"/>
      <c r="AD65" s="30"/>
      <c r="AE65" s="15">
        <f>data!G64</f>
        <v>3.403096818104475E-2</v>
      </c>
      <c r="AF65" s="30">
        <f t="shared" si="48"/>
        <v>7.3813708260105472E-3</v>
      </c>
      <c r="AG65" s="30">
        <f t="shared" si="15"/>
        <v>0</v>
      </c>
      <c r="AH65" s="15" t="str">
        <f t="shared" si="23"/>
        <v/>
      </c>
      <c r="AI65" s="9">
        <f>data!C64</f>
        <v>3</v>
      </c>
      <c r="AJ65" s="8">
        <f>AJ66</f>
        <v>0.25</v>
      </c>
      <c r="AK65" s="8">
        <f t="shared" si="16"/>
        <v>0</v>
      </c>
      <c r="AL65" s="74" t="str">
        <f t="shared" si="24"/>
        <v/>
      </c>
      <c r="AR65" s="46" t="str">
        <f t="shared" si="11"/>
        <v/>
      </c>
      <c r="AT65" s="46" t="str">
        <f t="shared" si="12"/>
        <v/>
      </c>
    </row>
    <row r="66" spans="1:46">
      <c r="A66">
        <v>1433</v>
      </c>
      <c r="B66">
        <v>1433</v>
      </c>
      <c r="C66">
        <f t="shared" si="0"/>
        <v>1433</v>
      </c>
      <c r="D66">
        <f t="shared" si="1"/>
        <v>1433</v>
      </c>
      <c r="E66" s="15">
        <f t="shared" si="2"/>
        <v>1433</v>
      </c>
      <c r="F66" s="9" t="str">
        <f>IF(data!V65="","",data!V65)</f>
        <v/>
      </c>
      <c r="H66" s="35" t="str">
        <f t="shared" si="3"/>
        <v/>
      </c>
      <c r="I66" s="9">
        <f>IF(data!Z65="","",data!Z65)</f>
        <v>106.7</v>
      </c>
      <c r="J66" s="9">
        <f t="shared" si="4"/>
        <v>106.7</v>
      </c>
      <c r="K66" s="8">
        <f>M66</f>
        <v>-0.14433333333333331</v>
      </c>
      <c r="L66" s="45">
        <f t="shared" si="39"/>
        <v>-0.28866666666666663</v>
      </c>
      <c r="M66" s="8">
        <f>(I66/I64-1)/(C66-C64)</f>
        <v>-0.14433333333333331</v>
      </c>
      <c r="N66" s="8"/>
      <c r="P66" s="20" t="str">
        <f>IF(data!U65="","",data!U65)</f>
        <v/>
      </c>
      <c r="Q66" s="20">
        <f>IF(ISNA(data!Y65)=TRUE,"",IF(data!Y65="","",data!Y65))</f>
        <v>1.6584896716666668</v>
      </c>
      <c r="R66" s="20">
        <f t="shared" si="13"/>
        <v>1.6584896716666668</v>
      </c>
      <c r="S66" s="8">
        <f>U66</f>
        <v>-0.26288888888888889</v>
      </c>
      <c r="T66" s="34">
        <f t="shared" si="29"/>
        <v>-0.52577777777777779</v>
      </c>
      <c r="U66" s="8">
        <f>(Q66/Q64-1)/(A66-A64)</f>
        <v>-0.26288888888888889</v>
      </c>
      <c r="V66" s="30"/>
      <c r="X66" s="9" t="str">
        <f>IF(data!W65="","",data!W65)</f>
        <v/>
      </c>
      <c r="Y66" s="96">
        <f>IF(data!AA65="",#N/A,data!AA65)</f>
        <v>3135.3795</v>
      </c>
      <c r="Z66" s="99">
        <f t="shared" si="14"/>
        <v>3135.3795</v>
      </c>
      <c r="AA66" s="8">
        <f>AC66</f>
        <v>-0.14433333333333331</v>
      </c>
      <c r="AB66" s="34">
        <f t="shared" si="30"/>
        <v>-0.28866666666666663</v>
      </c>
      <c r="AC66" s="8">
        <f>(Y66/Y64-1)/(A66-A64)</f>
        <v>-0.14433333333333331</v>
      </c>
      <c r="AD66" s="30"/>
      <c r="AE66" s="15">
        <f>data!G65</f>
        <v>3.403096818104475E-2</v>
      </c>
      <c r="AF66" s="30">
        <f t="shared" si="48"/>
        <v>7.3813708260105472E-3</v>
      </c>
      <c r="AG66" s="30">
        <f t="shared" si="15"/>
        <v>0</v>
      </c>
      <c r="AH66" s="15" t="str">
        <f t="shared" si="23"/>
        <v/>
      </c>
      <c r="AI66" s="9">
        <f>data!C65</f>
        <v>4.5</v>
      </c>
      <c r="AJ66" s="8">
        <f>(AI66/AI65-1)/(A66-A64)</f>
        <v>0.25</v>
      </c>
      <c r="AK66" s="8">
        <f t="shared" si="16"/>
        <v>0.5</v>
      </c>
      <c r="AL66" s="74" t="str">
        <f t="shared" si="24"/>
        <v/>
      </c>
      <c r="AR66" s="46" t="str">
        <f t="shared" si="11"/>
        <v/>
      </c>
      <c r="AT66" s="46" t="str">
        <f t="shared" si="12"/>
        <v/>
      </c>
    </row>
    <row r="67" spans="1:46">
      <c r="A67">
        <v>1434</v>
      </c>
      <c r="B67">
        <v>1434</v>
      </c>
      <c r="C67">
        <f t="shared" si="0"/>
        <v>1434</v>
      </c>
      <c r="D67">
        <f t="shared" si="1"/>
        <v>1434</v>
      </c>
      <c r="E67" s="15">
        <f t="shared" si="2"/>
        <v>1434</v>
      </c>
      <c r="F67" s="9" t="str">
        <f>IF(data!V66="","",data!V66)</f>
        <v/>
      </c>
      <c r="H67" s="35" t="str">
        <f t="shared" si="3"/>
        <v/>
      </c>
      <c r="I67" s="9">
        <f>IF(data!Z66="","",data!Z66)</f>
        <v>80</v>
      </c>
      <c r="J67" s="9">
        <f t="shared" si="4"/>
        <v>80</v>
      </c>
      <c r="K67" s="8">
        <f>M67</f>
        <v>-0.15555555555555556</v>
      </c>
      <c r="L67" s="45">
        <f t="shared" si="39"/>
        <v>-0.2502343017806935</v>
      </c>
      <c r="M67" s="8">
        <f>(I67/I64-1)/(C67-C64)</f>
        <v>-0.15555555555555556</v>
      </c>
      <c r="N67" s="8">
        <f>IF(I67="","",I67/I66-1)</f>
        <v>-0.2502343017806935</v>
      </c>
      <c r="P67" s="20" t="str">
        <f>IF(data!U66="","",data!U66)</f>
        <v/>
      </c>
      <c r="Q67" s="20">
        <f>IF(ISNA(data!Y66)=TRUE,"",IF(data!Y66="","",data!Y66))</f>
        <v>8.1332180232558144</v>
      </c>
      <c r="R67" s="20">
        <f t="shared" si="13"/>
        <v>8.1332180232558144</v>
      </c>
      <c r="S67" s="8">
        <f>U67</f>
        <v>0.44186046511627913</v>
      </c>
      <c r="T67" s="34">
        <f t="shared" si="29"/>
        <v>3.903990758701859</v>
      </c>
      <c r="U67" s="30">
        <f>(Q67/Q64-1)/(A67-A64)</f>
        <v>0.44186046511627913</v>
      </c>
      <c r="V67" s="30">
        <f t="shared" si="8"/>
        <v>3.903990758701859</v>
      </c>
      <c r="X67" s="9" t="str">
        <f>IF(data!W66="","",data!W66)</f>
        <v/>
      </c>
      <c r="Y67" s="96">
        <f>IF(data!AA66="",#N/A,data!AA66)</f>
        <v>2350.7999999999997</v>
      </c>
      <c r="Z67" s="99">
        <f t="shared" si="14"/>
        <v>2350.7999999999997</v>
      </c>
      <c r="AA67" s="8">
        <f>AC67</f>
        <v>-0.15555555555555556</v>
      </c>
      <c r="AB67" s="34">
        <f t="shared" si="30"/>
        <v>-0.25023430178069361</v>
      </c>
      <c r="AC67" s="30">
        <f>(Y67/Y64-1)/(A67-A64)</f>
        <v>-0.15555555555555556</v>
      </c>
      <c r="AD67" s="30">
        <f t="shared" si="33"/>
        <v>-0.25023430178069361</v>
      </c>
      <c r="AE67" s="15">
        <f>data!G66</f>
        <v>3.403096818104475E-2</v>
      </c>
      <c r="AF67" s="30">
        <f t="shared" si="48"/>
        <v>7.3813708260105472E-3</v>
      </c>
      <c r="AG67" s="30">
        <f t="shared" si="15"/>
        <v>0</v>
      </c>
      <c r="AH67" s="15" t="str">
        <f t="shared" si="23"/>
        <v/>
      </c>
      <c r="AI67" s="9">
        <f>data!C66</f>
        <v>0.68799999999999994</v>
      </c>
      <c r="AJ67" s="8">
        <f t="shared" si="28"/>
        <v>-0.84711111111111115</v>
      </c>
      <c r="AK67" s="8">
        <f t="shared" si="16"/>
        <v>-0.84711111111111115</v>
      </c>
      <c r="AL67" s="74">
        <f t="shared" si="24"/>
        <v>-0.84711111111111115</v>
      </c>
      <c r="AR67" s="46" t="str">
        <f t="shared" si="11"/>
        <v/>
      </c>
      <c r="AT67" s="46" t="str">
        <f t="shared" si="12"/>
        <v/>
      </c>
    </row>
    <row r="68" spans="1:46">
      <c r="A68">
        <v>1435</v>
      </c>
      <c r="B68">
        <v>1435</v>
      </c>
      <c r="C68">
        <f t="shared" si="0"/>
        <v>1435</v>
      </c>
      <c r="D68">
        <f t="shared" si="1"/>
        <v>1435</v>
      </c>
      <c r="E68" s="15">
        <f t="shared" si="2"/>
        <v>1435</v>
      </c>
      <c r="F68" s="9" t="str">
        <f>IF(data!V67="","",data!V67)</f>
        <v/>
      </c>
      <c r="H68" s="35" t="str">
        <f t="shared" si="3"/>
        <v/>
      </c>
      <c r="I68" s="9" t="str">
        <f>IF(data!Z67="","",data!Z67)</f>
        <v/>
      </c>
      <c r="J68" s="9">
        <f t="shared" si="4"/>
        <v>80</v>
      </c>
      <c r="K68" s="49">
        <f>K69</f>
        <v>-0.11112499999999999</v>
      </c>
      <c r="L68" s="45">
        <f t="shared" si="39"/>
        <v>0</v>
      </c>
      <c r="N68" s="8" t="str">
        <f t="shared" si="6"/>
        <v/>
      </c>
      <c r="P68" s="20" t="str">
        <f>IF(data!U67="","",data!U67)</f>
        <v/>
      </c>
      <c r="Q68" s="20" t="str">
        <f>IF(ISNA(data!Y67)=TRUE,"",IF(data!Y67="","",data!Y67))</f>
        <v/>
      </c>
      <c r="R68" s="20">
        <f t="shared" si="13"/>
        <v>8.1332180232558144</v>
      </c>
      <c r="S68" s="49">
        <f>S69</f>
        <v>4.7911886949293304E-2</v>
      </c>
      <c r="T68" s="34">
        <f t="shared" si="29"/>
        <v>0</v>
      </c>
      <c r="U68" s="15"/>
      <c r="V68" s="30" t="str">
        <f t="shared" si="8"/>
        <v/>
      </c>
      <c r="X68" s="9" t="str">
        <f>IF(data!W67="","",data!W67)</f>
        <v/>
      </c>
      <c r="Y68" s="96" t="e">
        <f>IF(data!AA67="",#N/A,data!AA67)</f>
        <v>#N/A</v>
      </c>
      <c r="Z68" s="99">
        <f t="shared" si="14"/>
        <v>2350.7999999999997</v>
      </c>
      <c r="AA68" s="49">
        <f>AA69</f>
        <v>-0.11112500000000003</v>
      </c>
      <c r="AB68" s="34">
        <f t="shared" si="30"/>
        <v>0</v>
      </c>
      <c r="AC68" s="15"/>
      <c r="AD68" s="30"/>
      <c r="AE68" s="15">
        <f>data!G67</f>
        <v>3.403096818104475E-2</v>
      </c>
      <c r="AF68" s="30">
        <f t="shared" si="48"/>
        <v>7.3813708260105472E-3</v>
      </c>
      <c r="AG68" s="30">
        <f t="shared" si="15"/>
        <v>0</v>
      </c>
      <c r="AH68" s="15" t="str">
        <f t="shared" si="23"/>
        <v/>
      </c>
      <c r="AI68" s="9">
        <f>data!C67</f>
        <v>0.95313000000000003</v>
      </c>
      <c r="AJ68" s="8">
        <f t="shared" si="28"/>
        <v>0.3853633720930234</v>
      </c>
      <c r="AK68" s="8">
        <f t="shared" si="16"/>
        <v>0.3853633720930234</v>
      </c>
      <c r="AL68" s="74">
        <f t="shared" si="24"/>
        <v>0.3853633720930234</v>
      </c>
      <c r="AR68" s="46" t="str">
        <f t="shared" si="11"/>
        <v/>
      </c>
      <c r="AT68" s="46" t="str">
        <f t="shared" si="12"/>
        <v/>
      </c>
    </row>
    <row r="69" spans="1:46">
      <c r="A69">
        <v>1436</v>
      </c>
      <c r="B69">
        <v>1436</v>
      </c>
      <c r="C69">
        <f t="shared" ref="C69:C132" si="49">A69</f>
        <v>1436</v>
      </c>
      <c r="D69">
        <f t="shared" ref="D69:D132" si="50">A69</f>
        <v>1436</v>
      </c>
      <c r="E69" s="15">
        <f t="shared" ref="E69:E132" si="51">A69</f>
        <v>1436</v>
      </c>
      <c r="F69" s="9" t="str">
        <f>IF(data!V68="","",data!V68)</f>
        <v/>
      </c>
      <c r="H69" s="35" t="str">
        <f t="shared" si="3"/>
        <v/>
      </c>
      <c r="I69" s="9" t="str">
        <f>IF(data!Z68="","",data!Z68)</f>
        <v/>
      </c>
      <c r="J69" s="9">
        <f t="shared" si="4"/>
        <v>80</v>
      </c>
      <c r="K69" s="49">
        <f>K70</f>
        <v>-0.11112499999999999</v>
      </c>
      <c r="L69" s="45">
        <f t="shared" si="39"/>
        <v>0</v>
      </c>
      <c r="N69" s="8" t="str">
        <f t="shared" ref="N69:N132" si="52">IF(I69="","",I69/I68-1)</f>
        <v/>
      </c>
      <c r="P69" s="20" t="str">
        <f>IF(data!U68="","",data!U68)</f>
        <v/>
      </c>
      <c r="Q69" s="20" t="str">
        <f>IF(ISNA(data!Y68)=TRUE,"",IF(data!Y68="","",data!Y68))</f>
        <v/>
      </c>
      <c r="R69" s="20">
        <f t="shared" si="13"/>
        <v>8.1332180232558144</v>
      </c>
      <c r="S69" s="49">
        <f>S70</f>
        <v>4.7911886949293304E-2</v>
      </c>
      <c r="T69" s="34">
        <f t="shared" si="29"/>
        <v>0</v>
      </c>
      <c r="U69" s="15"/>
      <c r="V69" s="30" t="str">
        <f t="shared" si="8"/>
        <v/>
      </c>
      <c r="X69" s="9" t="str">
        <f>IF(data!W68="","",data!W68)</f>
        <v/>
      </c>
      <c r="Y69" s="96" t="e">
        <f>IF(data!AA68="",#N/A,data!AA68)</f>
        <v>#N/A</v>
      </c>
      <c r="Z69" s="99">
        <f t="shared" si="14"/>
        <v>2350.7999999999997</v>
      </c>
      <c r="AA69" s="49">
        <f>AA70</f>
        <v>-0.11112500000000003</v>
      </c>
      <c r="AB69" s="34">
        <f t="shared" si="30"/>
        <v>0</v>
      </c>
      <c r="AC69" s="15"/>
      <c r="AD69" s="30"/>
      <c r="AE69" s="15">
        <f>data!G68</f>
        <v>3.403096818104475E-2</v>
      </c>
      <c r="AF69" s="30">
        <f t="shared" si="48"/>
        <v>7.3813708260105472E-3</v>
      </c>
      <c r="AG69" s="30">
        <f t="shared" si="15"/>
        <v>0</v>
      </c>
      <c r="AH69" s="15" t="str">
        <f t="shared" si="23"/>
        <v/>
      </c>
      <c r="AI69" s="9">
        <f>data!C68</f>
        <v>0.34688000000000002</v>
      </c>
      <c r="AJ69" s="8">
        <f t="shared" si="28"/>
        <v>-0.63606223705055975</v>
      </c>
      <c r="AK69" s="8">
        <f t="shared" si="16"/>
        <v>-0.63606223705055975</v>
      </c>
      <c r="AL69" s="74">
        <f t="shared" si="24"/>
        <v>-0.63606223705055975</v>
      </c>
      <c r="AR69" s="46" t="str">
        <f t="shared" si="11"/>
        <v/>
      </c>
      <c r="AT69" s="46" t="str">
        <f t="shared" si="12"/>
        <v/>
      </c>
    </row>
    <row r="70" spans="1:46">
      <c r="A70">
        <v>1437</v>
      </c>
      <c r="B70">
        <v>1437</v>
      </c>
      <c r="C70">
        <f t="shared" si="49"/>
        <v>1437</v>
      </c>
      <c r="D70">
        <f t="shared" si="50"/>
        <v>1437</v>
      </c>
      <c r="E70" s="15">
        <f t="shared" si="51"/>
        <v>1437</v>
      </c>
      <c r="F70" s="9" t="str">
        <f>IF(data!V69="","",data!V69)</f>
        <v/>
      </c>
      <c r="H70" s="35" t="str">
        <f t="shared" ref="H70" si="53">IF(F70="","",F70/J70)</f>
        <v/>
      </c>
      <c r="I70" s="9">
        <f>IF(data!Z69="","",data!Z69)</f>
        <v>53.33</v>
      </c>
      <c r="J70" s="9">
        <f t="shared" ref="J70:J133" si="54">IF(I70="",J69,I70)</f>
        <v>53.33</v>
      </c>
      <c r="K70" s="8">
        <f>M70</f>
        <v>-0.11112499999999999</v>
      </c>
      <c r="L70" s="45">
        <f t="shared" si="39"/>
        <v>-0.33337499999999998</v>
      </c>
      <c r="M70" s="8">
        <f>(I70/I67-1)/(C70-C67)</f>
        <v>-0.11112499999999999</v>
      </c>
      <c r="N70" s="8"/>
      <c r="P70" s="20" t="str">
        <f>IF(data!U69="","",data!U69)</f>
        <v/>
      </c>
      <c r="Q70" s="20">
        <f>IF(ISNA(data!Y69)=TRUE,"",IF(data!Y69="","",data!Y69))</f>
        <v>9.3022514906483771</v>
      </c>
      <c r="R70" s="20">
        <f t="shared" si="13"/>
        <v>9.3022514906483771</v>
      </c>
      <c r="S70" s="8">
        <f>U70</f>
        <v>4.7911886949293304E-2</v>
      </c>
      <c r="T70" s="34">
        <f t="shared" si="29"/>
        <v>0.14373566084787992</v>
      </c>
      <c r="U70" s="30">
        <f>(Q70/Q67-1)/(A70-A67)</f>
        <v>4.7911886949293304E-2</v>
      </c>
      <c r="V70" s="30"/>
      <c r="X70" s="9" t="str">
        <f>IF(data!W69="","",data!W69)</f>
        <v/>
      </c>
      <c r="Y70" s="96">
        <f>IF(data!AA69="",#N/A,data!AA69)</f>
        <v>1567.1020499999997</v>
      </c>
      <c r="Z70" s="99">
        <f t="shared" si="14"/>
        <v>1567.1020499999997</v>
      </c>
      <c r="AA70" s="8">
        <f>AC70</f>
        <v>-0.11112500000000003</v>
      </c>
      <c r="AB70" s="34">
        <f t="shared" si="30"/>
        <v>-0.33337500000000009</v>
      </c>
      <c r="AC70" s="30">
        <f>(Y70/Y67-1)/(A70-A67)</f>
        <v>-0.11112500000000003</v>
      </c>
      <c r="AD70" s="30"/>
      <c r="AE70" s="15">
        <f>data!G69</f>
        <v>3.403096818104475E-2</v>
      </c>
      <c r="AF70" s="30">
        <f t="shared" si="48"/>
        <v>7.3813708260105472E-3</v>
      </c>
      <c r="AG70" s="30">
        <f t="shared" si="15"/>
        <v>0</v>
      </c>
      <c r="AH70" s="15" t="str">
        <f t="shared" si="23"/>
        <v/>
      </c>
      <c r="AI70" s="9">
        <f>data!C69</f>
        <v>0.40100000000000002</v>
      </c>
      <c r="AJ70" s="8">
        <f t="shared" si="28"/>
        <v>0.1560193726937269</v>
      </c>
      <c r="AK70" s="8">
        <f t="shared" si="16"/>
        <v>0.1560193726937269</v>
      </c>
      <c r="AL70" s="74">
        <f t="shared" si="24"/>
        <v>0.1560193726937269</v>
      </c>
      <c r="AR70" s="46" t="str">
        <f t="shared" ref="AR70:AR133" si="55">IF(G70="","",(1+G70)/(1+AF70)-1)</f>
        <v/>
      </c>
      <c r="AT70" s="46" t="str">
        <f t="shared" ref="AT70:AT133" si="56">IF(AR70&lt;&gt;"",IF(AD70&lt;&gt;"",SUM(AR70,AD70),""),"")</f>
        <v/>
      </c>
    </row>
    <row r="71" spans="1:46">
      <c r="A71">
        <v>1438</v>
      </c>
      <c r="B71">
        <v>1438</v>
      </c>
      <c r="C71">
        <f t="shared" si="49"/>
        <v>1438</v>
      </c>
      <c r="D71">
        <f t="shared" si="50"/>
        <v>1438</v>
      </c>
      <c r="E71" s="15">
        <f t="shared" si="51"/>
        <v>1438</v>
      </c>
      <c r="F71" s="9" t="str">
        <f>IF(data!V70="","",data!V70)</f>
        <v/>
      </c>
      <c r="H71" s="35">
        <f>IF(F72="","",F72/J71)</f>
        <v>0.30314199324957808</v>
      </c>
      <c r="I71" s="9" t="str">
        <f>IF(data!Z70="","",data!Z70)</f>
        <v/>
      </c>
      <c r="J71" s="9">
        <f t="shared" si="54"/>
        <v>53.33</v>
      </c>
      <c r="K71" s="49">
        <f t="shared" ref="K71:K72" si="57">K72</f>
        <v>7.228576786049129E-2</v>
      </c>
      <c r="L71" s="45">
        <f t="shared" ref="L71:L134" si="58">J71/J70-1</f>
        <v>0</v>
      </c>
      <c r="N71" s="8" t="str">
        <f t="shared" si="52"/>
        <v/>
      </c>
      <c r="P71" s="20" t="str">
        <f>IF(data!U70="","",data!U70)</f>
        <v/>
      </c>
      <c r="Q71" s="20" t="str">
        <f>IF(ISNA(data!Y70)=TRUE,"",IF(data!Y70="","",data!Y70))</f>
        <v/>
      </c>
      <c r="R71" s="20">
        <f t="shared" ref="R71:R134" si="59">IF(Q71="",R70,Q71)</f>
        <v>9.3022514906483771</v>
      </c>
      <c r="S71" s="49">
        <f t="shared" ref="S71:S72" si="60">S72</f>
        <v>-0.11875403130725709</v>
      </c>
      <c r="T71" s="34">
        <f t="shared" si="29"/>
        <v>0</v>
      </c>
      <c r="U71" s="15"/>
      <c r="V71" s="30" t="str">
        <f t="shared" ref="V71:V134" si="61">IF(Q71="","",Q71/Q70-1)</f>
        <v/>
      </c>
      <c r="X71" s="9" t="str">
        <f>IF(data!W70="","",data!W70)</f>
        <v/>
      </c>
      <c r="Y71" s="96" t="e">
        <f>IF(data!AA70="",#N/A,data!AA70)</f>
        <v>#N/A</v>
      </c>
      <c r="Z71" s="99">
        <f t="shared" ref="Z71:Z134" si="62">IF(ISNA(Y71),Z70,Y71)</f>
        <v>1567.1020499999997</v>
      </c>
      <c r="AA71" s="49">
        <f t="shared" ref="AA71:AA72" si="63">AA72</f>
        <v>7.228576786049129E-2</v>
      </c>
      <c r="AB71" s="34">
        <f t="shared" si="30"/>
        <v>0</v>
      </c>
      <c r="AC71" s="15"/>
      <c r="AD71" s="30"/>
      <c r="AE71" s="15">
        <f>data!G70</f>
        <v>3.403096818104475E-2</v>
      </c>
      <c r="AF71" s="30">
        <f t="shared" si="48"/>
        <v>7.3813708260105472E-3</v>
      </c>
      <c r="AG71" s="30">
        <f t="shared" ref="AG71:AG134" si="64">AE71/AE70-1</f>
        <v>0</v>
      </c>
      <c r="AH71" s="15" t="str">
        <f t="shared" si="23"/>
        <v/>
      </c>
      <c r="AI71" s="9">
        <f>data!C70</f>
        <v>0.6875</v>
      </c>
      <c r="AJ71" s="8">
        <f t="shared" ref="AJ71:AJ134" si="65">AI71/AI70-1</f>
        <v>0.71446384039900246</v>
      </c>
      <c r="AK71" s="8">
        <f t="shared" ref="AK71:AK134" si="66">AI71/AI70-1</f>
        <v>0.71446384039900246</v>
      </c>
      <c r="AL71" s="74">
        <f t="shared" si="24"/>
        <v>0.71446384039900246</v>
      </c>
      <c r="AR71" s="46" t="str">
        <f t="shared" si="55"/>
        <v/>
      </c>
      <c r="AT71" s="46" t="str">
        <f t="shared" si="56"/>
        <v/>
      </c>
    </row>
    <row r="72" spans="1:46">
      <c r="A72">
        <v>1439</v>
      </c>
      <c r="B72">
        <v>1439</v>
      </c>
      <c r="C72">
        <f t="shared" si="49"/>
        <v>1439</v>
      </c>
      <c r="D72">
        <f t="shared" si="50"/>
        <v>1439</v>
      </c>
      <c r="E72" s="15">
        <f t="shared" si="51"/>
        <v>1439</v>
      </c>
      <c r="F72" s="9">
        <f>IF(data!V71="","",data!V71)</f>
        <v>16.166562499999998</v>
      </c>
      <c r="H72" s="35">
        <f>IF(F73="","",F73/J72)</f>
        <v>0.20714686855428474</v>
      </c>
      <c r="I72" s="9" t="str">
        <f>IF(data!Z71="","",data!Z71)</f>
        <v/>
      </c>
      <c r="J72" s="9">
        <f t="shared" si="54"/>
        <v>53.33</v>
      </c>
      <c r="K72" s="49">
        <f t="shared" si="57"/>
        <v>7.228576786049129E-2</v>
      </c>
      <c r="L72" s="45">
        <f t="shared" si="58"/>
        <v>0</v>
      </c>
      <c r="N72" s="8" t="str">
        <f t="shared" si="52"/>
        <v/>
      </c>
      <c r="P72" s="20">
        <f>IF(data!U71="","",data!U71)</f>
        <v>0.87025002519841266</v>
      </c>
      <c r="Q72" s="20" t="str">
        <f>IF(ISNA(data!Y71)=TRUE,"",IF(data!Y71="","",data!Y71))</f>
        <v/>
      </c>
      <c r="R72" s="20">
        <f t="shared" si="59"/>
        <v>9.3022514906483771</v>
      </c>
      <c r="S72" s="49">
        <f t="shared" si="60"/>
        <v>-0.11875403130725709</v>
      </c>
      <c r="T72" s="34">
        <f t="shared" si="29"/>
        <v>0</v>
      </c>
      <c r="U72" s="15"/>
      <c r="V72" s="30" t="str">
        <f t="shared" si="61"/>
        <v/>
      </c>
      <c r="X72" s="9">
        <f>IF(data!W71="","",data!W71)</f>
        <v>475.05443906249991</v>
      </c>
      <c r="Y72" s="96" t="e">
        <f>IF(data!AA71="",#N/A,data!AA71)</f>
        <v>#N/A</v>
      </c>
      <c r="Z72" s="99">
        <f t="shared" si="62"/>
        <v>1567.1020499999997</v>
      </c>
      <c r="AA72" s="49">
        <f t="shared" si="63"/>
        <v>7.228576786049129E-2</v>
      </c>
      <c r="AB72" s="34">
        <f t="shared" si="30"/>
        <v>0</v>
      </c>
      <c r="AC72" s="15"/>
      <c r="AD72" s="30"/>
      <c r="AE72" s="15">
        <f>data!G71</f>
        <v>3.403096818104475E-2</v>
      </c>
      <c r="AF72" s="30">
        <f t="shared" si="48"/>
        <v>7.3813708260105472E-3</v>
      </c>
      <c r="AG72" s="30">
        <f t="shared" si="64"/>
        <v>0</v>
      </c>
      <c r="AH72" s="15" t="str">
        <f t="shared" si="23"/>
        <v/>
      </c>
      <c r="AI72" s="9">
        <f>data!C71</f>
        <v>1.2993749999999997</v>
      </c>
      <c r="AJ72" s="8">
        <f t="shared" si="65"/>
        <v>0.88999999999999968</v>
      </c>
      <c r="AK72" s="8">
        <f t="shared" si="66"/>
        <v>0.88999999999999968</v>
      </c>
      <c r="AL72" s="74">
        <f t="shared" si="24"/>
        <v>0.88999999999999968</v>
      </c>
      <c r="AR72" s="46" t="str">
        <f t="shared" si="55"/>
        <v/>
      </c>
      <c r="AT72" s="46" t="str">
        <f t="shared" si="56"/>
        <v/>
      </c>
    </row>
    <row r="73" spans="1:46">
      <c r="A73">
        <v>1440</v>
      </c>
      <c r="B73">
        <v>1440</v>
      </c>
      <c r="C73">
        <f t="shared" si="49"/>
        <v>1440</v>
      </c>
      <c r="D73">
        <f t="shared" si="50"/>
        <v>1440</v>
      </c>
      <c r="E73" s="15">
        <f t="shared" si="51"/>
        <v>1440</v>
      </c>
      <c r="F73" s="9">
        <f>IF(data!V72="","",data!V72)</f>
        <v>11.047142500000005</v>
      </c>
      <c r="G73" s="77"/>
      <c r="H73" s="35">
        <f t="shared" ref="H73:H136" si="67">IF(F74="","",F74/J73)</f>
        <v>-0.16490680667541716</v>
      </c>
      <c r="I73" s="9" t="str">
        <f>IF(data!Z72="","",data!Z72)</f>
        <v/>
      </c>
      <c r="J73" s="9">
        <f t="shared" si="54"/>
        <v>53.33</v>
      </c>
      <c r="K73" s="49">
        <f>K74</f>
        <v>7.228576786049129E-2</v>
      </c>
      <c r="L73" s="45">
        <f t="shared" si="58"/>
        <v>0</v>
      </c>
      <c r="N73" s="8" t="str">
        <f t="shared" si="52"/>
        <v/>
      </c>
      <c r="P73" s="20">
        <f>IF(data!U72="","",data!U72)</f>
        <v>0.78471380737459262</v>
      </c>
      <c r="Q73" s="20" t="str">
        <f>IF(ISNA(data!Y72)=TRUE,"",IF(data!Y72="","",data!Y72))</f>
        <v/>
      </c>
      <c r="R73" s="20">
        <f t="shared" si="59"/>
        <v>9.3022514906483771</v>
      </c>
      <c r="S73" s="49">
        <f>S74</f>
        <v>-0.11875403130725709</v>
      </c>
      <c r="T73" s="34">
        <f t="shared" si="29"/>
        <v>0</v>
      </c>
      <c r="U73" s="15"/>
      <c r="V73" s="30" t="str">
        <f t="shared" si="61"/>
        <v/>
      </c>
      <c r="X73" s="9">
        <f>IF(data!W72="","",data!W72)</f>
        <v>324.62028236250012</v>
      </c>
      <c r="Y73" s="96" t="e">
        <f>IF(data!AA72="",#N/A,data!AA72)</f>
        <v>#N/A</v>
      </c>
      <c r="Z73" s="99">
        <f t="shared" si="62"/>
        <v>1567.1020499999997</v>
      </c>
      <c r="AA73" s="49">
        <f>AA74</f>
        <v>7.228576786049129E-2</v>
      </c>
      <c r="AB73" s="34">
        <f t="shared" si="30"/>
        <v>0</v>
      </c>
      <c r="AC73" s="15"/>
      <c r="AD73" s="30"/>
      <c r="AE73" s="15">
        <f>data!G72</f>
        <v>3.403096818104475E-2</v>
      </c>
      <c r="AF73" s="30">
        <f t="shared" si="48"/>
        <v>7.3813708260105472E-3</v>
      </c>
      <c r="AG73" s="30">
        <f t="shared" si="64"/>
        <v>0</v>
      </c>
      <c r="AH73" s="15" t="str">
        <f t="shared" ref="AH73:AH136" si="68">IF(AE73=AE72,"",IF(AE72=AE71,"",AE73/AE72-1))</f>
        <v/>
      </c>
      <c r="AI73" s="9">
        <f>data!C72</f>
        <v>0.98469000000000029</v>
      </c>
      <c r="AJ73" s="8">
        <f t="shared" si="65"/>
        <v>-0.24218181818181783</v>
      </c>
      <c r="AK73" s="8">
        <f t="shared" si="66"/>
        <v>-0.24218181818181783</v>
      </c>
      <c r="AL73" s="74">
        <f t="shared" ref="AL73:AL136" si="69">IF(AI73=AI72,"",IF(AI72=AI71,"",AI73/AI72-1))</f>
        <v>-0.24218181818181783</v>
      </c>
      <c r="AR73" s="46" t="str">
        <f t="shared" si="55"/>
        <v/>
      </c>
      <c r="AT73" s="46" t="str">
        <f t="shared" si="56"/>
        <v/>
      </c>
    </row>
    <row r="74" spans="1:46">
      <c r="A74">
        <v>1441</v>
      </c>
      <c r="B74">
        <v>1441</v>
      </c>
      <c r="C74">
        <f t="shared" si="49"/>
        <v>1441</v>
      </c>
      <c r="D74">
        <f t="shared" si="50"/>
        <v>1441</v>
      </c>
      <c r="E74" s="15">
        <f t="shared" si="51"/>
        <v>1441</v>
      </c>
      <c r="F74" s="9">
        <f>IF(data!V73="","",data!V73)</f>
        <v>-8.7944799999999965</v>
      </c>
      <c r="H74" s="35" t="str">
        <f t="shared" si="67"/>
        <v/>
      </c>
      <c r="I74" s="9">
        <f>IF(data!Z73="","",data!Z73)</f>
        <v>68.75</v>
      </c>
      <c r="J74" s="9">
        <f t="shared" si="54"/>
        <v>68.75</v>
      </c>
      <c r="K74" s="8">
        <f>M74</f>
        <v>7.228576786049129E-2</v>
      </c>
      <c r="L74" s="45">
        <f t="shared" si="58"/>
        <v>0.28914307144196516</v>
      </c>
      <c r="M74" s="8">
        <f>(I74/I70-1)/(C74-C70)</f>
        <v>7.228576786049129E-2</v>
      </c>
      <c r="N74" s="8"/>
      <c r="P74" s="20">
        <f>IF(data!U73="","",data!U73)</f>
        <v>-0.62469999682539656</v>
      </c>
      <c r="Q74" s="20">
        <f>IF(ISNA(data!Y73)=TRUE,"",IF(data!Y73="","",data!Y73))</f>
        <v>4.8835320316546316</v>
      </c>
      <c r="R74" s="20">
        <f t="shared" si="59"/>
        <v>4.8835320316546316</v>
      </c>
      <c r="S74" s="8">
        <f>U74</f>
        <v>-0.11875403130725709</v>
      </c>
      <c r="T74" s="34">
        <f t="shared" si="29"/>
        <v>-0.47501612522902836</v>
      </c>
      <c r="U74" s="30">
        <f>(Q74/Q70-1)/(A74-A70)</f>
        <v>-0.11875403130725709</v>
      </c>
      <c r="V74" s="30"/>
      <c r="X74" s="9">
        <f>IF(data!W73="","",data!W73)</f>
        <v>-258.42579479999989</v>
      </c>
      <c r="Y74" s="96">
        <f>IF(data!AA73="",#N/A,data!AA73)</f>
        <v>2020.2187499999998</v>
      </c>
      <c r="Z74" s="99">
        <f t="shared" si="62"/>
        <v>2020.2187499999998</v>
      </c>
      <c r="AA74" s="8">
        <f>AC74</f>
        <v>7.228576786049129E-2</v>
      </c>
      <c r="AB74" s="34">
        <f t="shared" si="30"/>
        <v>0.28914307144196516</v>
      </c>
      <c r="AC74" s="30">
        <f>(Y74/Y70-1)/(A74-A70)</f>
        <v>7.228576786049129E-2</v>
      </c>
      <c r="AD74" s="30"/>
      <c r="AE74" s="15">
        <f>data!G73</f>
        <v>3.403096818104475E-2</v>
      </c>
      <c r="AF74" s="30">
        <f t="shared" si="48"/>
        <v>7.3813708260105472E-3</v>
      </c>
      <c r="AG74" s="30">
        <f t="shared" si="64"/>
        <v>0</v>
      </c>
      <c r="AH74" s="15" t="str">
        <f t="shared" si="68"/>
        <v/>
      </c>
      <c r="AI74" s="9">
        <f>data!C73</f>
        <v>0.9846900000000004</v>
      </c>
      <c r="AJ74" s="8">
        <f>AJ75</f>
        <v>-6.3822116605226187E-2</v>
      </c>
      <c r="AK74" s="8">
        <f t="shared" si="66"/>
        <v>0</v>
      </c>
      <c r="AL74" s="74" t="str">
        <f t="shared" si="69"/>
        <v/>
      </c>
      <c r="AR74" s="46" t="str">
        <f t="shared" si="55"/>
        <v/>
      </c>
      <c r="AT74" s="46" t="str">
        <f t="shared" si="56"/>
        <v/>
      </c>
    </row>
    <row r="75" spans="1:46">
      <c r="A75">
        <v>1442</v>
      </c>
      <c r="B75">
        <v>1442</v>
      </c>
      <c r="C75">
        <f t="shared" si="49"/>
        <v>1442</v>
      </c>
      <c r="D75">
        <f t="shared" si="50"/>
        <v>1442</v>
      </c>
      <c r="E75" s="15">
        <f t="shared" si="51"/>
        <v>1442</v>
      </c>
      <c r="F75" s="9" t="str">
        <f>IF(data!V74="","",data!V74)</f>
        <v/>
      </c>
      <c r="H75" s="35" t="str">
        <f t="shared" si="67"/>
        <v/>
      </c>
      <c r="I75" s="9">
        <f>IF(data!Z74="","",data!Z74)</f>
        <v>75.625</v>
      </c>
      <c r="J75" s="9">
        <f t="shared" si="54"/>
        <v>75.625</v>
      </c>
      <c r="K75" s="8">
        <f>M75</f>
        <v>0.10000000000000009</v>
      </c>
      <c r="L75" s="45">
        <f t="shared" si="58"/>
        <v>0.10000000000000009</v>
      </c>
      <c r="M75" s="8">
        <f>(I75/I74-1)/(C75-C74)</f>
        <v>0.10000000000000009</v>
      </c>
      <c r="N75" s="8">
        <f t="shared" si="52"/>
        <v>0.10000000000000009</v>
      </c>
      <c r="P75" s="20" t="str">
        <f>IF(data!U74="","",data!U74)</f>
        <v/>
      </c>
      <c r="Q75" s="20">
        <f>IF(ISNA(data!Y74)=TRUE,"",IF(data!Y74="","",data!Y74))</f>
        <v>6.157906486466822</v>
      </c>
      <c r="R75" s="20">
        <f t="shared" si="59"/>
        <v>6.157906486466822</v>
      </c>
      <c r="S75" s="8">
        <f>U75</f>
        <v>0.26095343422584416</v>
      </c>
      <c r="T75" s="34">
        <f t="shared" si="29"/>
        <v>0.26095343422584416</v>
      </c>
      <c r="U75" s="30">
        <f>(Q75/Q74-1)/(A75-A74)</f>
        <v>0.26095343422584416</v>
      </c>
      <c r="V75" s="30">
        <f t="shared" si="61"/>
        <v>0.26095343422584416</v>
      </c>
      <c r="X75" s="9" t="str">
        <f>IF(data!W74="","",data!W74)</f>
        <v/>
      </c>
      <c r="Y75" s="96">
        <f>IF(data!AA74="",#N/A,data!AA74)</f>
        <v>2222.2406249999999</v>
      </c>
      <c r="Z75" s="99">
        <f t="shared" si="62"/>
        <v>2222.2406249999999</v>
      </c>
      <c r="AA75" s="8">
        <f>AC75</f>
        <v>0.10000000000000009</v>
      </c>
      <c r="AB75" s="34">
        <f t="shared" si="30"/>
        <v>0.10000000000000009</v>
      </c>
      <c r="AC75" s="30">
        <f>(Y75/Y74-1)/(A75-A74)</f>
        <v>0.10000000000000009</v>
      </c>
      <c r="AD75" s="30">
        <f t="shared" ref="AD75:AD83" si="70">IF(Y75="","",Y75/Y74-1)</f>
        <v>0.10000000000000009</v>
      </c>
      <c r="AE75" s="15">
        <f>data!G74</f>
        <v>3.403096818104475E-2</v>
      </c>
      <c r="AF75" s="30">
        <f t="shared" si="48"/>
        <v>7.3813708260105472E-3</v>
      </c>
      <c r="AG75" s="30">
        <f t="shared" si="64"/>
        <v>0</v>
      </c>
      <c r="AH75" s="15" t="str">
        <f t="shared" si="68"/>
        <v/>
      </c>
      <c r="AI75" s="9">
        <f>data!C74</f>
        <v>0.85899999999999999</v>
      </c>
      <c r="AJ75" s="8">
        <f>(AI75/AI74-1)/(A75-A73)</f>
        <v>-6.3822116605226187E-2</v>
      </c>
      <c r="AK75" s="8">
        <f t="shared" si="66"/>
        <v>-0.12764423321045237</v>
      </c>
      <c r="AL75" s="74" t="str">
        <f t="shared" si="69"/>
        <v/>
      </c>
      <c r="AR75" s="46" t="str">
        <f t="shared" si="55"/>
        <v/>
      </c>
      <c r="AT75" s="46" t="str">
        <f t="shared" si="56"/>
        <v/>
      </c>
    </row>
    <row r="76" spans="1:46">
      <c r="A76">
        <v>1443</v>
      </c>
      <c r="B76">
        <v>1443</v>
      </c>
      <c r="C76">
        <f t="shared" si="49"/>
        <v>1443</v>
      </c>
      <c r="D76">
        <f t="shared" si="50"/>
        <v>1443</v>
      </c>
      <c r="E76" s="15">
        <f t="shared" si="51"/>
        <v>1443</v>
      </c>
      <c r="F76" s="9" t="str">
        <f>IF(data!V75="","",data!V75)</f>
        <v/>
      </c>
      <c r="H76" s="35">
        <f t="shared" si="67"/>
        <v>0.18525619834710741</v>
      </c>
      <c r="I76" s="9" t="str">
        <f>IF(data!Z75="","",data!Z75)</f>
        <v/>
      </c>
      <c r="J76" s="9">
        <f t="shared" si="54"/>
        <v>75.625</v>
      </c>
      <c r="K76" s="49">
        <f>K77</f>
        <v>-4.545454545454547E-2</v>
      </c>
      <c r="L76" s="45">
        <f t="shared" si="58"/>
        <v>0</v>
      </c>
      <c r="N76" s="8" t="str">
        <f t="shared" si="52"/>
        <v/>
      </c>
      <c r="P76" s="20" t="str">
        <f>IF(data!U75="","",data!U75)</f>
        <v/>
      </c>
      <c r="Q76" s="20" t="str">
        <f>IF(ISNA(data!Y75)=TRUE,"",IF(data!Y75="","",data!Y75))</f>
        <v/>
      </c>
      <c r="R76" s="20">
        <f t="shared" si="59"/>
        <v>6.157906486466822</v>
      </c>
      <c r="S76" s="49">
        <f>S77</f>
        <v>-8.6820586820586743E-2</v>
      </c>
      <c r="T76" s="34">
        <f t="shared" si="29"/>
        <v>0</v>
      </c>
      <c r="U76" s="15"/>
      <c r="V76" s="30" t="str">
        <f t="shared" si="61"/>
        <v/>
      </c>
      <c r="X76" s="9" t="str">
        <f>IF(data!W75="","",data!W75)</f>
        <v/>
      </c>
      <c r="Y76" s="96" t="e">
        <f>IF(data!AA75="",#N/A,data!AA75)</f>
        <v>#N/A</v>
      </c>
      <c r="Z76" s="99">
        <f t="shared" si="62"/>
        <v>2222.2406249999999</v>
      </c>
      <c r="AA76" s="49">
        <f>AA77</f>
        <v>-4.545454545454547E-2</v>
      </c>
      <c r="AB76" s="34">
        <f t="shared" si="30"/>
        <v>0</v>
      </c>
      <c r="AC76" s="15"/>
      <c r="AD76" s="30"/>
      <c r="AE76" s="15">
        <f>data!G75</f>
        <v>3.403096818104475E-2</v>
      </c>
      <c r="AF76" s="30">
        <f t="shared" si="48"/>
        <v>7.3813708260105472E-3</v>
      </c>
      <c r="AG76" s="30">
        <f t="shared" si="64"/>
        <v>0</v>
      </c>
      <c r="AH76" s="15" t="str">
        <f t="shared" si="68"/>
        <v/>
      </c>
      <c r="AI76" s="9">
        <f>data!C75</f>
        <v>0.85899999999999999</v>
      </c>
      <c r="AJ76" s="8">
        <f>AJ77</f>
        <v>5.0058207217694939E-2</v>
      </c>
      <c r="AK76" s="8">
        <f t="shared" si="66"/>
        <v>0</v>
      </c>
      <c r="AL76" s="74" t="str">
        <f t="shared" si="69"/>
        <v/>
      </c>
      <c r="AR76" s="46" t="str">
        <f t="shared" si="55"/>
        <v/>
      </c>
      <c r="AT76" s="46" t="str">
        <f t="shared" si="56"/>
        <v/>
      </c>
    </row>
    <row r="77" spans="1:46">
      <c r="A77">
        <v>1444</v>
      </c>
      <c r="B77">
        <v>1444</v>
      </c>
      <c r="C77">
        <f t="shared" si="49"/>
        <v>1444</v>
      </c>
      <c r="D77">
        <f t="shared" si="50"/>
        <v>1444</v>
      </c>
      <c r="E77" s="15">
        <f t="shared" si="51"/>
        <v>1444</v>
      </c>
      <c r="F77" s="9">
        <f>IF(data!V76="","",data!V76)</f>
        <v>14.009999999999998</v>
      </c>
      <c r="H77" s="35" t="str">
        <f t="shared" si="67"/>
        <v/>
      </c>
      <c r="I77" s="9">
        <f>IF(data!Z76="","",data!Z76)</f>
        <v>68.75</v>
      </c>
      <c r="J77" s="9">
        <f t="shared" si="54"/>
        <v>68.75</v>
      </c>
      <c r="K77" s="8">
        <f>M77</f>
        <v>-4.545454545454547E-2</v>
      </c>
      <c r="L77" s="45">
        <f t="shared" si="58"/>
        <v>-9.0909090909090939E-2</v>
      </c>
      <c r="M77" s="8">
        <f>(I77/I75-1)/(C77-C75)</f>
        <v>-4.545454545454547E-2</v>
      </c>
      <c r="N77" s="8"/>
      <c r="P77" s="20">
        <f>IF(data!U76="","",data!U76)</f>
        <v>1.0369723880952382</v>
      </c>
      <c r="Q77" s="20">
        <f>IF(ISNA(data!Y76)=TRUE,"",IF(data!Y76="","",data!Y76))</f>
        <v>5.0886403769841282</v>
      </c>
      <c r="R77" s="20">
        <f t="shared" si="59"/>
        <v>5.0886403769841282</v>
      </c>
      <c r="S77" s="8">
        <f>U77</f>
        <v>-8.6820586820586743E-2</v>
      </c>
      <c r="T77" s="34">
        <f t="shared" si="29"/>
        <v>-0.17364117364117349</v>
      </c>
      <c r="U77" s="30">
        <f>(Q77/Q75-1)/(A77-A75)</f>
        <v>-8.6820586820586743E-2</v>
      </c>
      <c r="V77" s="30"/>
      <c r="X77" s="9">
        <f>IF(data!W76="","",data!W76)</f>
        <v>411.68384999999989</v>
      </c>
      <c r="Y77" s="96">
        <f>IF(data!AA76="",#N/A,data!AA76)</f>
        <v>2020.2187499999998</v>
      </c>
      <c r="Z77" s="99">
        <f t="shared" si="62"/>
        <v>2020.2187499999998</v>
      </c>
      <c r="AA77" s="8">
        <f>AC77</f>
        <v>-4.545454545454547E-2</v>
      </c>
      <c r="AB77" s="34">
        <f t="shared" si="30"/>
        <v>-9.0909090909090939E-2</v>
      </c>
      <c r="AC77" s="30">
        <f>(Y77/Y75-1)/(A77-A75)</f>
        <v>-4.545454545454547E-2</v>
      </c>
      <c r="AD77" s="30"/>
      <c r="AE77" s="15">
        <f>data!G76</f>
        <v>3.403096818104475E-2</v>
      </c>
      <c r="AF77" s="30">
        <f t="shared" si="48"/>
        <v>7.3813708260105472E-3</v>
      </c>
      <c r="AG77" s="30">
        <f t="shared" si="64"/>
        <v>0</v>
      </c>
      <c r="AH77" s="15" t="str">
        <f t="shared" si="68"/>
        <v/>
      </c>
      <c r="AI77" s="9">
        <f>data!C76</f>
        <v>0.94499999999999984</v>
      </c>
      <c r="AJ77" s="8">
        <f>(AI77/AI76-1)/(A77-A75)</f>
        <v>5.0058207217694939E-2</v>
      </c>
      <c r="AK77" s="8">
        <f t="shared" si="66"/>
        <v>0.10011641443538988</v>
      </c>
      <c r="AL77" s="74" t="str">
        <f t="shared" si="69"/>
        <v/>
      </c>
      <c r="AR77" s="46" t="str">
        <f t="shared" si="55"/>
        <v/>
      </c>
      <c r="AT77" s="46" t="str">
        <f t="shared" si="56"/>
        <v/>
      </c>
    </row>
    <row r="78" spans="1:46">
      <c r="A78">
        <v>1445</v>
      </c>
      <c r="B78">
        <v>1445</v>
      </c>
      <c r="C78">
        <f t="shared" si="49"/>
        <v>1445</v>
      </c>
      <c r="D78">
        <f t="shared" si="50"/>
        <v>1445</v>
      </c>
      <c r="E78" s="15">
        <f t="shared" si="51"/>
        <v>1445</v>
      </c>
      <c r="F78" s="9" t="str">
        <f>IF(data!V77="","",data!V77)</f>
        <v/>
      </c>
      <c r="H78" s="35">
        <f t="shared" si="67"/>
        <v>3.7051239669421481E-3</v>
      </c>
      <c r="I78" s="9">
        <f>IF(data!Z77="","",data!Z77)</f>
        <v>55</v>
      </c>
      <c r="J78" s="9">
        <f t="shared" si="54"/>
        <v>55</v>
      </c>
      <c r="K78" s="8">
        <f>M78</f>
        <v>-0.19999999999999996</v>
      </c>
      <c r="L78" s="45">
        <f t="shared" si="58"/>
        <v>-0.19999999999999996</v>
      </c>
      <c r="M78" s="8">
        <f>(I78/I77-1)/(C78-C77)</f>
        <v>-0.19999999999999996</v>
      </c>
      <c r="N78" s="8">
        <f t="shared" si="52"/>
        <v>-0.19999999999999996</v>
      </c>
      <c r="P78" s="20" t="str">
        <f>IF(data!U77="","",data!U77)</f>
        <v/>
      </c>
      <c r="Q78" s="20">
        <f>IF(ISNA(data!Y77)=TRUE,"",IF(data!Y77="","",data!Y77))</f>
        <v>7.69402425</v>
      </c>
      <c r="R78" s="20">
        <f t="shared" si="59"/>
        <v>7.69402425</v>
      </c>
      <c r="S78" s="8">
        <f>U78</f>
        <v>0.51199999999999957</v>
      </c>
      <c r="T78" s="34">
        <f t="shared" si="29"/>
        <v>0.51199999999999957</v>
      </c>
      <c r="U78" s="30">
        <f>(Q78/Q77-1)/(A78-A77)</f>
        <v>0.51199999999999957</v>
      </c>
      <c r="V78" s="30">
        <f t="shared" si="61"/>
        <v>0.51199999999999957</v>
      </c>
      <c r="X78" s="9" t="str">
        <f>IF(data!W77="","",data!W77)</f>
        <v/>
      </c>
      <c r="Y78" s="96">
        <f>IF(data!AA77="",#N/A,data!AA77)</f>
        <v>1616.175</v>
      </c>
      <c r="Z78" s="99">
        <f t="shared" si="62"/>
        <v>1616.175</v>
      </c>
      <c r="AA78" s="8">
        <f>AC78</f>
        <v>-0.19999999999999996</v>
      </c>
      <c r="AB78" s="34">
        <f t="shared" si="30"/>
        <v>-0.19999999999999996</v>
      </c>
      <c r="AC78" s="30">
        <f>(Y78/Y77-1)/(A78-A77)</f>
        <v>-0.19999999999999996</v>
      </c>
      <c r="AD78" s="30">
        <f t="shared" si="70"/>
        <v>-0.19999999999999996</v>
      </c>
      <c r="AE78" s="15">
        <f>data!G77</f>
        <v>3.403096818104475E-2</v>
      </c>
      <c r="AF78" s="30">
        <f>AF79</f>
        <v>7.3813708260105472E-3</v>
      </c>
      <c r="AG78" s="30">
        <f t="shared" si="64"/>
        <v>0</v>
      </c>
      <c r="AH78" s="15" t="str">
        <f t="shared" si="68"/>
        <v/>
      </c>
      <c r="AI78" s="9">
        <f>data!C77</f>
        <v>0.5</v>
      </c>
      <c r="AJ78" s="8">
        <f t="shared" si="65"/>
        <v>-0.47089947089947082</v>
      </c>
      <c r="AK78" s="8">
        <f t="shared" si="66"/>
        <v>-0.47089947089947082</v>
      </c>
      <c r="AL78" s="74">
        <f t="shared" si="69"/>
        <v>-0.47089947089947082</v>
      </c>
      <c r="AR78" s="46" t="str">
        <f t="shared" si="55"/>
        <v/>
      </c>
      <c r="AT78" s="46" t="str">
        <f t="shared" si="56"/>
        <v/>
      </c>
    </row>
    <row r="79" spans="1:46">
      <c r="A79">
        <v>1446</v>
      </c>
      <c r="B79">
        <v>1446</v>
      </c>
      <c r="C79">
        <f t="shared" si="49"/>
        <v>1446</v>
      </c>
      <c r="D79">
        <f t="shared" si="50"/>
        <v>1446</v>
      </c>
      <c r="E79" s="15">
        <f t="shared" si="51"/>
        <v>1446</v>
      </c>
      <c r="F79" s="9">
        <f>IF(data!V78="","",data!V78)</f>
        <v>0.20378181818181815</v>
      </c>
      <c r="G79" s="35">
        <f>F79/I78</f>
        <v>3.7051239669421481E-3</v>
      </c>
      <c r="H79" s="35">
        <f t="shared" si="67"/>
        <v>-1.5272727272727269E-2</v>
      </c>
      <c r="I79" s="9" t="str">
        <f>IF(data!Z78="","",data!Z78)</f>
        <v/>
      </c>
      <c r="J79" s="9">
        <f t="shared" si="54"/>
        <v>55</v>
      </c>
      <c r="K79" s="49">
        <f>K80</f>
        <v>4.1515151515151505E-2</v>
      </c>
      <c r="L79" s="45">
        <f t="shared" si="58"/>
        <v>0</v>
      </c>
      <c r="N79" s="8" t="str">
        <f t="shared" si="52"/>
        <v/>
      </c>
      <c r="P79" s="20">
        <f>IF(data!U78="","",data!U78)</f>
        <v>0.20378181818181815</v>
      </c>
      <c r="Q79" s="20" t="str">
        <f>IF(ISNA(data!Y78)=TRUE,"",IF(data!Y78="","",data!Y78))</f>
        <v/>
      </c>
      <c r="R79" s="20">
        <f t="shared" si="59"/>
        <v>7.69402425</v>
      </c>
      <c r="S79" s="49">
        <f>S80</f>
        <v>0.21150458069062728</v>
      </c>
      <c r="T79" s="34">
        <f t="shared" si="29"/>
        <v>0</v>
      </c>
      <c r="U79" s="15"/>
      <c r="V79" s="30" t="str">
        <f t="shared" si="61"/>
        <v/>
      </c>
      <c r="X79" s="9">
        <f>IF(data!W78="","",data!W78)</f>
        <v>0.20378181818181815</v>
      </c>
      <c r="Y79" s="96" t="e">
        <f>IF(data!AA78="",#N/A,data!AA78)</f>
        <v>#N/A</v>
      </c>
      <c r="Z79" s="99">
        <f t="shared" si="62"/>
        <v>1616.175</v>
      </c>
      <c r="AA79" s="49">
        <f>AA80</f>
        <v>-6.7042554178847746E-3</v>
      </c>
      <c r="AB79" s="34">
        <f t="shared" si="30"/>
        <v>0</v>
      </c>
      <c r="AC79" s="15"/>
      <c r="AD79" s="30"/>
      <c r="AE79" s="15">
        <f>data!G78</f>
        <v>3.9054872095293888E-2</v>
      </c>
      <c r="AF79" s="30">
        <f>(AE79/AE78-1)/(A79-A59)</f>
        <v>7.3813708260105472E-3</v>
      </c>
      <c r="AG79" s="30">
        <f t="shared" si="64"/>
        <v>0.14762741652021094</v>
      </c>
      <c r="AH79" s="15" t="str">
        <f t="shared" si="68"/>
        <v/>
      </c>
      <c r="AI79" s="9">
        <f>data!C78</f>
        <v>0.5</v>
      </c>
      <c r="AJ79" s="8">
        <f>AJ80</f>
        <v>-8.0000000000000016E-2</v>
      </c>
      <c r="AK79" s="8">
        <f t="shared" si="66"/>
        <v>0</v>
      </c>
      <c r="AL79" s="74" t="str">
        <f t="shared" si="69"/>
        <v/>
      </c>
      <c r="AR79" s="46">
        <f t="shared" si="55"/>
        <v>-3.6493099490753078E-3</v>
      </c>
      <c r="AS79" s="46" t="str">
        <f>IF(N79&lt;&gt;"",IF(G79&lt;&gt;"",SUM(G79,N79),""),"")</f>
        <v/>
      </c>
      <c r="AT79" s="46" t="str">
        <f t="shared" si="56"/>
        <v/>
      </c>
    </row>
    <row r="80" spans="1:46">
      <c r="A80">
        <v>1447</v>
      </c>
      <c r="B80">
        <v>1447</v>
      </c>
      <c r="C80">
        <f t="shared" si="49"/>
        <v>1447</v>
      </c>
      <c r="D80">
        <f t="shared" si="50"/>
        <v>1447</v>
      </c>
      <c r="E80" s="15">
        <f t="shared" si="51"/>
        <v>1447</v>
      </c>
      <c r="F80" s="9">
        <f>IF(data!V79="","",data!V79)</f>
        <v>-0.83999999999999986</v>
      </c>
      <c r="G80" s="35"/>
      <c r="H80" s="35" t="str">
        <f t="shared" si="67"/>
        <v/>
      </c>
      <c r="I80" s="9" t="str">
        <f>IF(data!Z79="","",data!Z79)</f>
        <v/>
      </c>
      <c r="J80" s="9">
        <f t="shared" si="54"/>
        <v>55</v>
      </c>
      <c r="K80" s="49">
        <f>K81</f>
        <v>4.1515151515151505E-2</v>
      </c>
      <c r="L80" s="45">
        <f t="shared" si="58"/>
        <v>0</v>
      </c>
      <c r="N80" s="8" t="str">
        <f t="shared" si="52"/>
        <v/>
      </c>
      <c r="P80" s="20">
        <f>IF(data!U79="","",data!U79)</f>
        <v>-0.13989135000000003</v>
      </c>
      <c r="Q80" s="20" t="str">
        <f>IF(ISNA(data!Y79)=TRUE,"",IF(data!Y79="","",data!Y79))</f>
        <v/>
      </c>
      <c r="R80" s="20">
        <f t="shared" si="59"/>
        <v>7.69402425</v>
      </c>
      <c r="S80" s="49">
        <f>S81</f>
        <v>0.21150458069062728</v>
      </c>
      <c r="T80" s="34">
        <f t="shared" si="29"/>
        <v>0</v>
      </c>
      <c r="U80" s="15"/>
      <c r="V80" s="30" t="str">
        <f t="shared" si="61"/>
        <v/>
      </c>
      <c r="X80" s="9">
        <f>IF(data!W79="","",data!W79)</f>
        <v>-21.508199999999995</v>
      </c>
      <c r="Y80" s="96" t="e">
        <f>IF(data!AA79="",#N/A,data!AA79)</f>
        <v>#N/A</v>
      </c>
      <c r="Z80" s="99">
        <f t="shared" si="62"/>
        <v>1616.175</v>
      </c>
      <c r="AA80" s="49">
        <f>AA81</f>
        <v>-6.7042554178847746E-3</v>
      </c>
      <c r="AB80" s="34">
        <f t="shared" si="30"/>
        <v>0</v>
      </c>
      <c r="AC80" s="15"/>
      <c r="AD80" s="30"/>
      <c r="AE80" s="15">
        <f>data!G79</f>
        <v>3.9054872095293888E-2</v>
      </c>
      <c r="AF80" s="30">
        <f t="shared" ref="AF80:AF87" si="71">AF81</f>
        <v>7.5614366729678476E-3</v>
      </c>
      <c r="AG80" s="30">
        <f t="shared" si="64"/>
        <v>0</v>
      </c>
      <c r="AH80" s="15" t="str">
        <f t="shared" si="68"/>
        <v/>
      </c>
      <c r="AI80" s="9">
        <f>data!C79</f>
        <v>0.42</v>
      </c>
      <c r="AJ80" s="8">
        <f>(AI80/AI79-1)/(A80-A78)</f>
        <v>-8.0000000000000016E-2</v>
      </c>
      <c r="AK80" s="8">
        <f t="shared" si="66"/>
        <v>-0.16000000000000003</v>
      </c>
      <c r="AL80" s="74" t="str">
        <f t="shared" si="69"/>
        <v/>
      </c>
      <c r="AR80" s="46" t="str">
        <f t="shared" si="55"/>
        <v/>
      </c>
      <c r="AS80" s="46" t="str">
        <f t="shared" ref="AS80:AS143" si="72">IF(N80&lt;&gt;"",IF(G80&lt;&gt;"",SUM(G80,N80),""),"")</f>
        <v/>
      </c>
      <c r="AT80" s="46" t="str">
        <f t="shared" si="56"/>
        <v/>
      </c>
    </row>
    <row r="81" spans="1:46">
      <c r="A81">
        <v>1448</v>
      </c>
      <c r="B81">
        <v>1448</v>
      </c>
      <c r="C81">
        <f t="shared" si="49"/>
        <v>1448</v>
      </c>
      <c r="D81">
        <f t="shared" si="50"/>
        <v>1448</v>
      </c>
      <c r="E81" s="15">
        <f t="shared" si="51"/>
        <v>1448</v>
      </c>
      <c r="F81" s="9" t="str">
        <f>IF(data!V80="","",data!V80)</f>
        <v/>
      </c>
      <c r="G81" s="35"/>
      <c r="H81" s="35" t="str">
        <f t="shared" si="67"/>
        <v/>
      </c>
      <c r="I81" s="9">
        <f>IF(data!Z80="","",data!Z80)</f>
        <v>61.85</v>
      </c>
      <c r="J81" s="9">
        <f t="shared" si="54"/>
        <v>61.85</v>
      </c>
      <c r="K81" s="8">
        <f>M81</f>
        <v>4.1515151515151505E-2</v>
      </c>
      <c r="L81" s="45">
        <f t="shared" si="58"/>
        <v>0.12454545454545451</v>
      </c>
      <c r="M81" s="8">
        <f>(I81/I78-1)/(C81-C78)</f>
        <v>4.1515151515151505E-2</v>
      </c>
      <c r="N81" s="8"/>
      <c r="P81" s="20" t="str">
        <f>IF(data!U80="","",data!U80)</f>
        <v/>
      </c>
      <c r="Q81" s="20">
        <f>IF(ISNA(data!Y80)=TRUE,"",IF(data!Y80="","",data!Y80))</f>
        <v>12.575988368459305</v>
      </c>
      <c r="R81" s="20">
        <f t="shared" si="59"/>
        <v>12.575988368459305</v>
      </c>
      <c r="S81" s="8">
        <f>U81</f>
        <v>0.21150458069062728</v>
      </c>
      <c r="T81" s="34">
        <f t="shared" si="29"/>
        <v>0.63451374207188183</v>
      </c>
      <c r="U81" s="30">
        <f>(Q81/Q78-1)/(A81-A78)</f>
        <v>0.21150458069062728</v>
      </c>
      <c r="V81" s="30"/>
      <c r="X81" s="9" t="str">
        <f>IF(data!W80="","",data!W80)</f>
        <v/>
      </c>
      <c r="Y81" s="96">
        <f>IF(data!AA80="",#N/A,data!AA80)</f>
        <v>1583.6692500000001</v>
      </c>
      <c r="Z81" s="99">
        <f t="shared" si="62"/>
        <v>1583.6692500000001</v>
      </c>
      <c r="AA81" s="8">
        <f>AC81</f>
        <v>-6.7042554178847746E-3</v>
      </c>
      <c r="AB81" s="34">
        <f t="shared" si="30"/>
        <v>-2.0112766253654324E-2</v>
      </c>
      <c r="AC81" s="30">
        <f>(Y81/Y78-1)/(A81-A78)</f>
        <v>-6.7042554178847746E-3</v>
      </c>
      <c r="AD81" s="30"/>
      <c r="AE81" s="15">
        <f>data!G80</f>
        <v>3.9054872095293888E-2</v>
      </c>
      <c r="AF81" s="30">
        <f t="shared" si="71"/>
        <v>7.5614366729678476E-3</v>
      </c>
      <c r="AG81" s="30">
        <f t="shared" si="64"/>
        <v>0</v>
      </c>
      <c r="AH81" s="15" t="str">
        <f t="shared" si="68"/>
        <v/>
      </c>
      <c r="AI81" s="9">
        <f>data!C80</f>
        <v>0.34399999999999997</v>
      </c>
      <c r="AJ81" s="8">
        <f t="shared" si="65"/>
        <v>-0.18095238095238098</v>
      </c>
      <c r="AK81" s="8">
        <f t="shared" si="66"/>
        <v>-0.18095238095238098</v>
      </c>
      <c r="AL81" s="74">
        <f t="shared" si="69"/>
        <v>-0.18095238095238098</v>
      </c>
      <c r="AR81" s="46" t="str">
        <f t="shared" si="55"/>
        <v/>
      </c>
      <c r="AS81" s="46" t="str">
        <f t="shared" si="72"/>
        <v/>
      </c>
      <c r="AT81" s="46" t="str">
        <f t="shared" si="56"/>
        <v/>
      </c>
    </row>
    <row r="82" spans="1:46">
      <c r="A82">
        <v>1449</v>
      </c>
      <c r="B82">
        <v>1449</v>
      </c>
      <c r="C82">
        <f t="shared" si="49"/>
        <v>1449</v>
      </c>
      <c r="D82">
        <f t="shared" si="50"/>
        <v>1449</v>
      </c>
      <c r="E82" s="15">
        <f t="shared" si="51"/>
        <v>1449</v>
      </c>
      <c r="F82" s="9" t="str">
        <f>IF(data!V81="","",data!V81)</f>
        <v/>
      </c>
      <c r="G82" s="35"/>
      <c r="H82" s="35" t="str">
        <f t="shared" si="67"/>
        <v/>
      </c>
      <c r="I82" s="9">
        <f>IF(data!Z81="","",data!Z81)</f>
        <v>63.25</v>
      </c>
      <c r="J82" s="9">
        <f t="shared" si="54"/>
        <v>63.25</v>
      </c>
      <c r="K82" s="8">
        <f>M82</f>
        <v>2.2635408245755828E-2</v>
      </c>
      <c r="L82" s="45">
        <f t="shared" si="58"/>
        <v>2.2635408245755828E-2</v>
      </c>
      <c r="M82" s="8">
        <f>(I82/I81-1)/(C82-C81)</f>
        <v>2.2635408245755828E-2</v>
      </c>
      <c r="N82" s="8">
        <f t="shared" si="52"/>
        <v>2.2635408245755828E-2</v>
      </c>
      <c r="P82" s="20" t="str">
        <f>IF(data!U81="","",data!U81)</f>
        <v/>
      </c>
      <c r="Q82" s="20">
        <f>IF(ISNA(data!Y81)=TRUE,"",IF(data!Y81="","",data!Y81))</f>
        <v>6.6327795258620688</v>
      </c>
      <c r="R82" s="20">
        <f t="shared" si="59"/>
        <v>6.6327795258620688</v>
      </c>
      <c r="S82" s="8">
        <f>U82</f>
        <v>-0.4725838374264768</v>
      </c>
      <c r="T82" s="34">
        <f t="shared" si="29"/>
        <v>-0.4725838374264768</v>
      </c>
      <c r="U82" s="30">
        <f>(Q82/Q81-1)/(A82-A81)</f>
        <v>-0.4725838374264768</v>
      </c>
      <c r="V82" s="30">
        <f t="shared" si="61"/>
        <v>-0.4725838374264768</v>
      </c>
      <c r="X82" s="9" t="str">
        <f>IF(data!W81="","",data!W81)</f>
        <v/>
      </c>
      <c r="Y82" s="96">
        <f>IF(data!AA81="",#N/A,data!AA81)</f>
        <v>1619.5162500000001</v>
      </c>
      <c r="Z82" s="99">
        <f t="shared" si="62"/>
        <v>1619.5162500000001</v>
      </c>
      <c r="AA82" s="8">
        <f>AC82</f>
        <v>2.2635408245755828E-2</v>
      </c>
      <c r="AB82" s="34">
        <f t="shared" si="30"/>
        <v>2.2635408245755828E-2</v>
      </c>
      <c r="AC82" s="30">
        <f>(Y82/Y81-1)/(A82-A81)</f>
        <v>2.2635408245755828E-2</v>
      </c>
      <c r="AD82" s="30">
        <f t="shared" si="70"/>
        <v>2.2635408245755828E-2</v>
      </c>
      <c r="AE82" s="15">
        <f>data!G81</f>
        <v>3.9054872095293888E-2</v>
      </c>
      <c r="AF82" s="30">
        <f t="shared" si="71"/>
        <v>7.5614366729678476E-3</v>
      </c>
      <c r="AG82" s="30">
        <f t="shared" si="64"/>
        <v>0</v>
      </c>
      <c r="AH82" s="15" t="str">
        <f t="shared" si="68"/>
        <v/>
      </c>
      <c r="AI82" s="9">
        <f>data!C81</f>
        <v>0.66700000000000004</v>
      </c>
      <c r="AJ82" s="8">
        <f t="shared" si="65"/>
        <v>0.93895348837209336</v>
      </c>
      <c r="AK82" s="8">
        <f t="shared" si="66"/>
        <v>0.93895348837209336</v>
      </c>
      <c r="AL82" s="74">
        <f t="shared" si="69"/>
        <v>0.93895348837209336</v>
      </c>
      <c r="AR82" s="46" t="str">
        <f t="shared" si="55"/>
        <v/>
      </c>
      <c r="AS82" s="46" t="str">
        <f t="shared" si="72"/>
        <v/>
      </c>
      <c r="AT82" s="46" t="str">
        <f t="shared" si="56"/>
        <v/>
      </c>
    </row>
    <row r="83" spans="1:46">
      <c r="A83">
        <v>1450</v>
      </c>
      <c r="B83">
        <v>1450</v>
      </c>
      <c r="C83">
        <f t="shared" si="49"/>
        <v>1450</v>
      </c>
      <c r="D83">
        <f t="shared" si="50"/>
        <v>1450</v>
      </c>
      <c r="E83" s="15">
        <f t="shared" si="51"/>
        <v>1450</v>
      </c>
      <c r="F83" s="9" t="str">
        <f>IF(data!V82="","",data!V82)</f>
        <v/>
      </c>
      <c r="G83" s="35"/>
      <c r="H83" s="35" t="str">
        <f t="shared" si="67"/>
        <v/>
      </c>
      <c r="I83" s="9">
        <f>IF(data!Z82="","",data!Z82)</f>
        <v>49.5</v>
      </c>
      <c r="J83" s="9">
        <f t="shared" si="54"/>
        <v>49.5</v>
      </c>
      <c r="K83" s="8">
        <f>M83</f>
        <v>-0.21739130434782605</v>
      </c>
      <c r="L83" s="45">
        <f t="shared" si="58"/>
        <v>-0.21739130434782605</v>
      </c>
      <c r="M83" s="8">
        <f>(I83/I82-1)/(C83-C82)</f>
        <v>-0.21739130434782605</v>
      </c>
      <c r="N83" s="8">
        <f t="shared" si="52"/>
        <v>-0.21739130434782605</v>
      </c>
      <c r="P83" s="20" t="str">
        <f>IF(data!U82="","",data!U82)</f>
        <v/>
      </c>
      <c r="Q83" s="20">
        <f>IF(ISNA(data!Y82)=TRUE,"",IF(data!Y82="","",data!Y82))</f>
        <v>3.9569267571428566</v>
      </c>
      <c r="R83" s="20">
        <f t="shared" si="59"/>
        <v>3.9569267571428566</v>
      </c>
      <c r="S83" s="8">
        <f>U83</f>
        <v>-0.40342857142857147</v>
      </c>
      <c r="T83" s="34">
        <f t="shared" ref="T83:T146" si="73">R83/R82-1</f>
        <v>-0.40342857142857147</v>
      </c>
      <c r="U83" s="30">
        <f>(Q83/Q82-1)/(A83-A82)</f>
        <v>-0.40342857142857147</v>
      </c>
      <c r="V83" s="30">
        <f t="shared" si="61"/>
        <v>-0.40342857142857147</v>
      </c>
      <c r="X83" s="9" t="str">
        <f>IF(data!W82="","",data!W82)</f>
        <v/>
      </c>
      <c r="Y83" s="96">
        <f>IF(data!AA82="",#N/A,data!AA82)</f>
        <v>1267.4475</v>
      </c>
      <c r="Z83" s="99">
        <f t="shared" si="62"/>
        <v>1267.4475</v>
      </c>
      <c r="AA83" s="8">
        <f>AC83</f>
        <v>-0.21739130434782616</v>
      </c>
      <c r="AB83" s="34">
        <f t="shared" ref="AB83:AB146" si="74">Z83/Z82-1</f>
        <v>-0.21739130434782616</v>
      </c>
      <c r="AC83" s="30">
        <f>(Y83/Y82-1)/(A83-A82)</f>
        <v>-0.21739130434782616</v>
      </c>
      <c r="AD83" s="30">
        <f t="shared" si="70"/>
        <v>-0.21739130434782616</v>
      </c>
      <c r="AE83" s="15">
        <f>data!G82</f>
        <v>3.9054872095293888E-2</v>
      </c>
      <c r="AF83" s="30">
        <f t="shared" si="71"/>
        <v>7.5614366729678476E-3</v>
      </c>
      <c r="AG83" s="30">
        <f t="shared" si="64"/>
        <v>0</v>
      </c>
      <c r="AH83" s="15" t="str">
        <f t="shared" si="68"/>
        <v/>
      </c>
      <c r="AI83" s="9">
        <f>data!C82</f>
        <v>0.66700000000000004</v>
      </c>
      <c r="AJ83" s="8">
        <f t="shared" ref="AJ83:AJ93" si="75">AJ84</f>
        <v>-2.8485757121439279E-2</v>
      </c>
      <c r="AK83" s="8">
        <f t="shared" si="66"/>
        <v>0</v>
      </c>
      <c r="AL83" s="74" t="str">
        <f t="shared" si="69"/>
        <v/>
      </c>
      <c r="AR83" s="46" t="str">
        <f t="shared" si="55"/>
        <v/>
      </c>
      <c r="AS83" s="46" t="str">
        <f t="shared" si="72"/>
        <v/>
      </c>
      <c r="AT83" s="46" t="str">
        <f t="shared" si="56"/>
        <v/>
      </c>
    </row>
    <row r="84" spans="1:46">
      <c r="A84">
        <v>1451</v>
      </c>
      <c r="B84">
        <v>1451</v>
      </c>
      <c r="C84">
        <f t="shared" si="49"/>
        <v>1451</v>
      </c>
      <c r="D84">
        <f t="shared" si="50"/>
        <v>1451</v>
      </c>
      <c r="E84" s="15">
        <f t="shared" si="51"/>
        <v>1451</v>
      </c>
      <c r="F84" s="9" t="str">
        <f>IF(data!V83="","",data!V83)</f>
        <v/>
      </c>
      <c r="G84" s="35"/>
      <c r="H84" s="35" t="str">
        <f t="shared" si="67"/>
        <v/>
      </c>
      <c r="I84" s="9" t="str">
        <f>IF(data!Z83="","",data!Z83)</f>
        <v/>
      </c>
      <c r="J84" s="9">
        <f t="shared" si="54"/>
        <v>49.5</v>
      </c>
      <c r="K84" s="49">
        <f t="shared" ref="K84:K146" si="76">K85</f>
        <v>0.40141137401411375</v>
      </c>
      <c r="L84" s="45">
        <f t="shared" si="58"/>
        <v>0</v>
      </c>
      <c r="N84" s="8" t="str">
        <f t="shared" si="52"/>
        <v/>
      </c>
      <c r="P84" s="20" t="str">
        <f>IF(data!U83="","",data!U83)</f>
        <v/>
      </c>
      <c r="Q84" s="20" t="str">
        <f>IF(ISNA(data!Y83)=TRUE,"",IF(data!Y83="","",data!Y83))</f>
        <v/>
      </c>
      <c r="R84" s="20">
        <f t="shared" si="59"/>
        <v>3.9569267571428566</v>
      </c>
      <c r="S84" s="49">
        <f t="shared" ref="S84:S147" si="77">S85</f>
        <v>0.13639279698376269</v>
      </c>
      <c r="T84" s="34">
        <f t="shared" si="73"/>
        <v>0</v>
      </c>
      <c r="U84" s="15"/>
      <c r="V84" s="30" t="str">
        <f t="shared" si="61"/>
        <v/>
      </c>
      <c r="X84" s="9" t="str">
        <f>IF(data!W83="","",data!W83)</f>
        <v/>
      </c>
      <c r="Y84" s="96" t="e">
        <f>IF(data!AA83="",#N/A,data!AA83)</f>
        <v>#N/A</v>
      </c>
      <c r="Z84" s="99">
        <f t="shared" si="62"/>
        <v>1267.4475</v>
      </c>
      <c r="AA84" s="49">
        <f t="shared" ref="AA84:AA147" si="78">AA85</f>
        <v>0.27228225145744467</v>
      </c>
      <c r="AB84" s="34">
        <f t="shared" si="74"/>
        <v>0</v>
      </c>
      <c r="AC84" s="15"/>
      <c r="AD84" s="30"/>
      <c r="AE84" s="15">
        <f>data!G83</f>
        <v>3.9054872095293888E-2</v>
      </c>
      <c r="AF84" s="30">
        <f t="shared" si="71"/>
        <v>7.5614366729678476E-3</v>
      </c>
      <c r="AG84" s="30">
        <f t="shared" si="64"/>
        <v>0</v>
      </c>
      <c r="AH84" s="15" t="str">
        <f t="shared" si="68"/>
        <v/>
      </c>
      <c r="AI84" s="9">
        <f>data!C83</f>
        <v>0.66700000000000004</v>
      </c>
      <c r="AJ84" s="8">
        <f t="shared" si="75"/>
        <v>-2.8485757121439279E-2</v>
      </c>
      <c r="AK84" s="8">
        <f t="shared" si="66"/>
        <v>0</v>
      </c>
      <c r="AL84" s="74" t="str">
        <f t="shared" si="69"/>
        <v/>
      </c>
      <c r="AR84" s="46" t="str">
        <f t="shared" si="55"/>
        <v/>
      </c>
      <c r="AS84" s="46" t="str">
        <f t="shared" si="72"/>
        <v/>
      </c>
      <c r="AT84" s="46" t="str">
        <f t="shared" si="56"/>
        <v/>
      </c>
    </row>
    <row r="85" spans="1:46">
      <c r="A85">
        <v>1452</v>
      </c>
      <c r="B85">
        <v>1452</v>
      </c>
      <c r="C85">
        <f t="shared" si="49"/>
        <v>1452</v>
      </c>
      <c r="D85">
        <f t="shared" si="50"/>
        <v>1452</v>
      </c>
      <c r="E85" s="15">
        <f t="shared" si="51"/>
        <v>1452</v>
      </c>
      <c r="F85" s="9" t="str">
        <f>IF(data!V84="","",data!V84)</f>
        <v/>
      </c>
      <c r="G85" s="35"/>
      <c r="H85" s="35" t="str">
        <f t="shared" si="67"/>
        <v/>
      </c>
      <c r="I85" s="9" t="str">
        <f>IF(data!Z84="","",data!Z84)</f>
        <v/>
      </c>
      <c r="J85" s="9">
        <f t="shared" si="54"/>
        <v>49.5</v>
      </c>
      <c r="K85" s="49">
        <f t="shared" si="76"/>
        <v>0.40141137401411375</v>
      </c>
      <c r="L85" s="45">
        <f t="shared" si="58"/>
        <v>0</v>
      </c>
      <c r="N85" s="8" t="str">
        <f t="shared" si="52"/>
        <v/>
      </c>
      <c r="P85" s="20" t="str">
        <f>IF(data!U84="","",data!U84)</f>
        <v/>
      </c>
      <c r="Q85" s="20" t="str">
        <f>IF(ISNA(data!Y84)=TRUE,"",IF(data!Y84="","",data!Y84))</f>
        <v/>
      </c>
      <c r="R85" s="20">
        <f t="shared" si="59"/>
        <v>3.9569267571428566</v>
      </c>
      <c r="S85" s="49">
        <f t="shared" si="77"/>
        <v>0.13639279698376269</v>
      </c>
      <c r="T85" s="34">
        <f t="shared" si="73"/>
        <v>0</v>
      </c>
      <c r="U85" s="15"/>
      <c r="V85" s="30" t="str">
        <f t="shared" si="61"/>
        <v/>
      </c>
      <c r="X85" s="9" t="str">
        <f>IF(data!W84="","",data!W84)</f>
        <v/>
      </c>
      <c r="Y85" s="96" t="e">
        <f>IF(data!AA84="",#N/A,data!AA84)</f>
        <v>#N/A</v>
      </c>
      <c r="Z85" s="99">
        <f t="shared" si="62"/>
        <v>1267.4475</v>
      </c>
      <c r="AA85" s="49">
        <f t="shared" si="78"/>
        <v>0.27228225145744467</v>
      </c>
      <c r="AB85" s="34">
        <f t="shared" si="74"/>
        <v>0</v>
      </c>
      <c r="AC85" s="15"/>
      <c r="AD85" s="30"/>
      <c r="AE85" s="15">
        <f>data!G84</f>
        <v>3.9054872095293888E-2</v>
      </c>
      <c r="AF85" s="30">
        <f t="shared" si="71"/>
        <v>7.5614366729678476E-3</v>
      </c>
      <c r="AG85" s="30">
        <f t="shared" si="64"/>
        <v>0</v>
      </c>
      <c r="AH85" s="15" t="str">
        <f t="shared" si="68"/>
        <v/>
      </c>
      <c r="AI85" s="9">
        <f>data!C84</f>
        <v>0.66700000000000004</v>
      </c>
      <c r="AJ85" s="8">
        <f t="shared" si="75"/>
        <v>-2.8485757121439279E-2</v>
      </c>
      <c r="AK85" s="8">
        <f t="shared" si="66"/>
        <v>0</v>
      </c>
      <c r="AL85" s="74" t="str">
        <f t="shared" si="69"/>
        <v/>
      </c>
      <c r="AR85" s="46" t="str">
        <f t="shared" si="55"/>
        <v/>
      </c>
      <c r="AS85" s="46" t="str">
        <f t="shared" si="72"/>
        <v/>
      </c>
      <c r="AT85" s="46" t="str">
        <f t="shared" si="56"/>
        <v/>
      </c>
    </row>
    <row r="86" spans="1:46">
      <c r="A86">
        <v>1453</v>
      </c>
      <c r="B86">
        <v>1453</v>
      </c>
      <c r="C86">
        <f t="shared" si="49"/>
        <v>1453</v>
      </c>
      <c r="D86">
        <f t="shared" si="50"/>
        <v>1453</v>
      </c>
      <c r="E86" s="15">
        <f t="shared" si="51"/>
        <v>1453</v>
      </c>
      <c r="F86" s="9" t="str">
        <f>IF(data!V85="","",data!V85)</f>
        <v/>
      </c>
      <c r="G86" s="35"/>
      <c r="H86" s="35" t="str">
        <f t="shared" si="67"/>
        <v/>
      </c>
      <c r="I86" s="9" t="str">
        <f>IF(data!Z85="","",data!Z85)</f>
        <v/>
      </c>
      <c r="J86" s="9">
        <f t="shared" si="54"/>
        <v>49.5</v>
      </c>
      <c r="K86" s="49">
        <f t="shared" si="76"/>
        <v>0.40141137401411375</v>
      </c>
      <c r="L86" s="45">
        <f t="shared" si="58"/>
        <v>0</v>
      </c>
      <c r="N86" s="8" t="str">
        <f t="shared" si="52"/>
        <v/>
      </c>
      <c r="P86" s="20" t="str">
        <f>IF(data!U85="","",data!U85)</f>
        <v/>
      </c>
      <c r="Q86" s="20" t="str">
        <f>IF(ISNA(data!Y85)=TRUE,"",IF(data!Y85="","",data!Y85))</f>
        <v/>
      </c>
      <c r="R86" s="20">
        <f t="shared" si="59"/>
        <v>3.9569267571428566</v>
      </c>
      <c r="S86" s="49">
        <f t="shared" si="77"/>
        <v>0.13639279698376269</v>
      </c>
      <c r="T86" s="34">
        <f t="shared" si="73"/>
        <v>0</v>
      </c>
      <c r="U86" s="15"/>
      <c r="V86" s="30" t="str">
        <f t="shared" si="61"/>
        <v/>
      </c>
      <c r="X86" s="9" t="str">
        <f>IF(data!W85="","",data!W85)</f>
        <v/>
      </c>
      <c r="Y86" s="96" t="e">
        <f>IF(data!AA85="",#N/A,data!AA85)</f>
        <v>#N/A</v>
      </c>
      <c r="Z86" s="99">
        <f t="shared" si="62"/>
        <v>1267.4475</v>
      </c>
      <c r="AA86" s="49">
        <f t="shared" si="78"/>
        <v>0.27228225145744467</v>
      </c>
      <c r="AB86" s="34">
        <f t="shared" si="74"/>
        <v>0</v>
      </c>
      <c r="AC86" s="15"/>
      <c r="AD86" s="30"/>
      <c r="AE86" s="15">
        <f>data!G85</f>
        <v>3.9054872095293888E-2</v>
      </c>
      <c r="AF86" s="30">
        <f t="shared" si="71"/>
        <v>7.5614366729678476E-3</v>
      </c>
      <c r="AG86" s="30">
        <f t="shared" si="64"/>
        <v>0</v>
      </c>
      <c r="AH86" s="15" t="str">
        <f t="shared" si="68"/>
        <v/>
      </c>
      <c r="AI86" s="9">
        <f>data!C85</f>
        <v>0.66700000000000004</v>
      </c>
      <c r="AJ86" s="8">
        <f t="shared" si="75"/>
        <v>-2.8485757121439279E-2</v>
      </c>
      <c r="AK86" s="8">
        <f t="shared" si="66"/>
        <v>0</v>
      </c>
      <c r="AL86" s="74" t="str">
        <f t="shared" si="69"/>
        <v/>
      </c>
      <c r="AR86" s="46" t="str">
        <f t="shared" si="55"/>
        <v/>
      </c>
      <c r="AS86" s="46" t="str">
        <f t="shared" si="72"/>
        <v/>
      </c>
      <c r="AT86" s="46" t="str">
        <f t="shared" si="56"/>
        <v/>
      </c>
    </row>
    <row r="87" spans="1:46">
      <c r="A87">
        <v>1454</v>
      </c>
      <c r="B87">
        <v>1454</v>
      </c>
      <c r="C87">
        <f t="shared" si="49"/>
        <v>1454</v>
      </c>
      <c r="D87">
        <f t="shared" si="50"/>
        <v>1454</v>
      </c>
      <c r="E87" s="15">
        <f t="shared" si="51"/>
        <v>1454</v>
      </c>
      <c r="F87" s="9" t="str">
        <f>IF(data!V86="","",data!V86)</f>
        <v/>
      </c>
      <c r="G87" s="35"/>
      <c r="H87" s="35" t="str">
        <f t="shared" si="67"/>
        <v/>
      </c>
      <c r="I87" s="9" t="str">
        <f>IF(data!Z86="","",data!Z86)</f>
        <v/>
      </c>
      <c r="J87" s="9">
        <f t="shared" si="54"/>
        <v>49.5</v>
      </c>
      <c r="K87" s="49">
        <f t="shared" si="76"/>
        <v>0.40141137401411375</v>
      </c>
      <c r="L87" s="45">
        <f t="shared" si="58"/>
        <v>0</v>
      </c>
      <c r="N87" s="8" t="str">
        <f t="shared" si="52"/>
        <v/>
      </c>
      <c r="P87" s="20" t="str">
        <f>IF(data!U86="","",data!U86)</f>
        <v/>
      </c>
      <c r="Q87" s="20" t="str">
        <f>IF(ISNA(data!Y86)=TRUE,"",IF(data!Y86="","",data!Y86))</f>
        <v/>
      </c>
      <c r="R87" s="20">
        <f t="shared" si="59"/>
        <v>3.9569267571428566</v>
      </c>
      <c r="S87" s="49">
        <f t="shared" si="77"/>
        <v>0.13639279698376269</v>
      </c>
      <c r="T87" s="34">
        <f t="shared" si="73"/>
        <v>0</v>
      </c>
      <c r="U87" s="15"/>
      <c r="V87" s="30" t="str">
        <f t="shared" si="61"/>
        <v/>
      </c>
      <c r="X87" s="9" t="str">
        <f>IF(data!W86="","",data!W86)</f>
        <v/>
      </c>
      <c r="Y87" s="96" t="e">
        <f>IF(data!AA86="",#N/A,data!AA86)</f>
        <v>#N/A</v>
      </c>
      <c r="Z87" s="99">
        <f t="shared" si="62"/>
        <v>1267.4475</v>
      </c>
      <c r="AA87" s="49">
        <f t="shared" si="78"/>
        <v>0.27228225145744467</v>
      </c>
      <c r="AB87" s="34">
        <f t="shared" si="74"/>
        <v>0</v>
      </c>
      <c r="AC87" s="15"/>
      <c r="AD87" s="30"/>
      <c r="AE87" s="15">
        <f>data!G86</f>
        <v>3.9054872095293888E-2</v>
      </c>
      <c r="AF87" s="30">
        <f t="shared" si="71"/>
        <v>7.5614366729678476E-3</v>
      </c>
      <c r="AG87" s="30">
        <f t="shared" si="64"/>
        <v>0</v>
      </c>
      <c r="AH87" s="15" t="str">
        <f t="shared" si="68"/>
        <v/>
      </c>
      <c r="AI87" s="9">
        <f>data!C86</f>
        <v>0.66700000000000004</v>
      </c>
      <c r="AJ87" s="8">
        <f t="shared" si="75"/>
        <v>-2.8485757121439279E-2</v>
      </c>
      <c r="AK87" s="8">
        <f t="shared" si="66"/>
        <v>0</v>
      </c>
      <c r="AL87" s="74" t="str">
        <f t="shared" si="69"/>
        <v/>
      </c>
      <c r="AR87" s="46" t="str">
        <f t="shared" si="55"/>
        <v/>
      </c>
      <c r="AS87" s="46" t="str">
        <f t="shared" si="72"/>
        <v/>
      </c>
      <c r="AT87" s="46" t="str">
        <f t="shared" si="56"/>
        <v/>
      </c>
    </row>
    <row r="88" spans="1:46">
      <c r="A88">
        <v>1455</v>
      </c>
      <c r="B88">
        <v>1455</v>
      </c>
      <c r="C88">
        <f t="shared" si="49"/>
        <v>1455</v>
      </c>
      <c r="D88">
        <f t="shared" si="50"/>
        <v>1455</v>
      </c>
      <c r="E88" s="15">
        <f t="shared" si="51"/>
        <v>1455</v>
      </c>
      <c r="F88" s="9" t="str">
        <f>IF(data!V87="","",data!V87)</f>
        <v/>
      </c>
      <c r="G88" s="35"/>
      <c r="H88" s="35" t="str">
        <f t="shared" si="67"/>
        <v/>
      </c>
      <c r="I88" s="9" t="str">
        <f>IF(data!Z87="","",data!Z87)</f>
        <v/>
      </c>
      <c r="J88" s="9">
        <f t="shared" si="54"/>
        <v>49.5</v>
      </c>
      <c r="K88" s="49">
        <f t="shared" si="76"/>
        <v>0.40141137401411375</v>
      </c>
      <c r="L88" s="45">
        <f t="shared" si="58"/>
        <v>0</v>
      </c>
      <c r="N88" s="8" t="str">
        <f t="shared" si="52"/>
        <v/>
      </c>
      <c r="P88" s="20" t="str">
        <f>IF(data!U87="","",data!U87)</f>
        <v/>
      </c>
      <c r="Q88" s="20" t="str">
        <f>IF(ISNA(data!Y87)=TRUE,"",IF(data!Y87="","",data!Y87))</f>
        <v/>
      </c>
      <c r="R88" s="20">
        <f t="shared" si="59"/>
        <v>3.9569267571428566</v>
      </c>
      <c r="S88" s="49">
        <f t="shared" si="77"/>
        <v>0.13639279698376269</v>
      </c>
      <c r="T88" s="34">
        <f t="shared" si="73"/>
        <v>0</v>
      </c>
      <c r="U88" s="15"/>
      <c r="V88" s="30" t="str">
        <f t="shared" si="61"/>
        <v/>
      </c>
      <c r="X88" s="9" t="str">
        <f>IF(data!W87="","",data!W87)</f>
        <v/>
      </c>
      <c r="Y88" s="96" t="e">
        <f>IF(data!AA87="",#N/A,data!AA87)</f>
        <v>#N/A</v>
      </c>
      <c r="Z88" s="99">
        <f t="shared" si="62"/>
        <v>1267.4475</v>
      </c>
      <c r="AA88" s="49">
        <f t="shared" si="78"/>
        <v>0.27228225145744467</v>
      </c>
      <c r="AB88" s="34">
        <f t="shared" si="74"/>
        <v>0</v>
      </c>
      <c r="AC88" s="15"/>
      <c r="AD88" s="30"/>
      <c r="AE88" s="15">
        <f>data!G87</f>
        <v>3.9054872095293888E-2</v>
      </c>
      <c r="AF88" s="30">
        <f>AF89</f>
        <v>7.5614366729678476E-3</v>
      </c>
      <c r="AG88" s="30">
        <f t="shared" si="64"/>
        <v>0</v>
      </c>
      <c r="AH88" s="15" t="str">
        <f t="shared" si="68"/>
        <v/>
      </c>
      <c r="AI88" s="9">
        <f>data!C87</f>
        <v>0.66700000000000004</v>
      </c>
      <c r="AJ88" s="8">
        <f t="shared" si="75"/>
        <v>-2.8485757121439279E-2</v>
      </c>
      <c r="AK88" s="8">
        <f t="shared" si="66"/>
        <v>0</v>
      </c>
      <c r="AL88" s="74" t="str">
        <f t="shared" si="69"/>
        <v/>
      </c>
      <c r="AR88" s="46" t="str">
        <f t="shared" si="55"/>
        <v/>
      </c>
      <c r="AS88" s="46" t="str">
        <f t="shared" si="72"/>
        <v/>
      </c>
      <c r="AT88" s="46" t="str">
        <f t="shared" si="56"/>
        <v/>
      </c>
    </row>
    <row r="89" spans="1:46">
      <c r="A89">
        <v>1456</v>
      </c>
      <c r="B89">
        <v>1456</v>
      </c>
      <c r="C89">
        <f t="shared" si="49"/>
        <v>1456</v>
      </c>
      <c r="D89">
        <f t="shared" si="50"/>
        <v>1456</v>
      </c>
      <c r="E89" s="15">
        <f t="shared" si="51"/>
        <v>1456</v>
      </c>
      <c r="F89" s="9" t="str">
        <f>IF(data!V88="","",data!V88)</f>
        <v/>
      </c>
      <c r="G89" s="35"/>
      <c r="H89" s="35" t="str">
        <f t="shared" si="67"/>
        <v/>
      </c>
      <c r="I89" s="9" t="str">
        <f>IF(data!Z88="","",data!Z88)</f>
        <v/>
      </c>
      <c r="J89" s="9">
        <f t="shared" si="54"/>
        <v>49.5</v>
      </c>
      <c r="K89" s="49">
        <f t="shared" si="76"/>
        <v>0.40141137401411375</v>
      </c>
      <c r="L89" s="45">
        <f t="shared" si="58"/>
        <v>0</v>
      </c>
      <c r="N89" s="8" t="str">
        <f t="shared" si="52"/>
        <v/>
      </c>
      <c r="P89" s="20" t="str">
        <f>IF(data!U88="","",data!U88)</f>
        <v/>
      </c>
      <c r="Q89" s="20" t="str">
        <f>IF(ISNA(data!Y88)=TRUE,"",IF(data!Y88="","",data!Y88))</f>
        <v/>
      </c>
      <c r="R89" s="20">
        <f t="shared" si="59"/>
        <v>3.9569267571428566</v>
      </c>
      <c r="S89" s="49">
        <f t="shared" si="77"/>
        <v>0.13639279698376269</v>
      </c>
      <c r="T89" s="34">
        <f t="shared" si="73"/>
        <v>0</v>
      </c>
      <c r="U89" s="15"/>
      <c r="V89" s="30" t="str">
        <f t="shared" si="61"/>
        <v/>
      </c>
      <c r="X89" s="9" t="str">
        <f>IF(data!W88="","",data!W88)</f>
        <v/>
      </c>
      <c r="Y89" s="96" t="e">
        <f>IF(data!AA88="",#N/A,data!AA88)</f>
        <v>#N/A</v>
      </c>
      <c r="Z89" s="99">
        <f t="shared" si="62"/>
        <v>1267.4475</v>
      </c>
      <c r="AA89" s="49">
        <f t="shared" si="78"/>
        <v>0.27228225145744467</v>
      </c>
      <c r="AB89" s="34">
        <f t="shared" si="74"/>
        <v>0</v>
      </c>
      <c r="AC89" s="15"/>
      <c r="AD89" s="30"/>
      <c r="AE89" s="15">
        <f>data!G88</f>
        <v>4.200798151648813E-2</v>
      </c>
      <c r="AF89" s="30">
        <f>(AE89/AE88-1)/(A89-A79)</f>
        <v>7.5614366729678476E-3</v>
      </c>
      <c r="AG89" s="30">
        <f t="shared" si="64"/>
        <v>7.5614366729678473E-2</v>
      </c>
      <c r="AH89" s="15" t="str">
        <f t="shared" si="68"/>
        <v/>
      </c>
      <c r="AI89" s="9">
        <f>data!C88</f>
        <v>0.66700000000000004</v>
      </c>
      <c r="AJ89" s="8">
        <f t="shared" si="75"/>
        <v>-2.8485757121439279E-2</v>
      </c>
      <c r="AK89" s="8">
        <f t="shared" si="66"/>
        <v>0</v>
      </c>
      <c r="AL89" s="74" t="str">
        <f t="shared" si="69"/>
        <v/>
      </c>
      <c r="AR89" s="46" t="str">
        <f t="shared" si="55"/>
        <v/>
      </c>
      <c r="AS89" s="46" t="str">
        <f t="shared" si="72"/>
        <v/>
      </c>
      <c r="AT89" s="46" t="str">
        <f t="shared" si="56"/>
        <v/>
      </c>
    </row>
    <row r="90" spans="1:46">
      <c r="A90">
        <v>1457</v>
      </c>
      <c r="B90">
        <v>1457</v>
      </c>
      <c r="C90">
        <f t="shared" si="49"/>
        <v>1457</v>
      </c>
      <c r="D90">
        <f t="shared" si="50"/>
        <v>1457</v>
      </c>
      <c r="E90" s="15">
        <f t="shared" si="51"/>
        <v>1457</v>
      </c>
      <c r="F90" s="9" t="str">
        <f>IF(data!V89="","",data!V89)</f>
        <v/>
      </c>
      <c r="G90" s="35"/>
      <c r="H90" s="35" t="str">
        <f t="shared" si="67"/>
        <v/>
      </c>
      <c r="I90" s="9" t="str">
        <f>IF(data!Z89="","",data!Z89)</f>
        <v/>
      </c>
      <c r="J90" s="9">
        <f t="shared" si="54"/>
        <v>49.5</v>
      </c>
      <c r="K90" s="49">
        <f t="shared" si="76"/>
        <v>0.40141137401411375</v>
      </c>
      <c r="L90" s="45">
        <f t="shared" si="58"/>
        <v>0</v>
      </c>
      <c r="N90" s="8" t="str">
        <f t="shared" si="52"/>
        <v/>
      </c>
      <c r="P90" s="20" t="str">
        <f>IF(data!U89="","",data!U89)</f>
        <v/>
      </c>
      <c r="Q90" s="20" t="str">
        <f>IF(ISNA(data!Y89)=TRUE,"",IF(data!Y89="","",data!Y89))</f>
        <v/>
      </c>
      <c r="R90" s="20">
        <f t="shared" si="59"/>
        <v>3.9569267571428566</v>
      </c>
      <c r="S90" s="49">
        <f t="shared" si="77"/>
        <v>0.13639279698376269</v>
      </c>
      <c r="T90" s="34">
        <f t="shared" si="73"/>
        <v>0</v>
      </c>
      <c r="U90" s="15"/>
      <c r="V90" s="30" t="str">
        <f t="shared" si="61"/>
        <v/>
      </c>
      <c r="X90" s="9" t="str">
        <f>IF(data!W89="","",data!W89)</f>
        <v/>
      </c>
      <c r="Y90" s="96" t="e">
        <f>IF(data!AA89="",#N/A,data!AA89)</f>
        <v>#N/A</v>
      </c>
      <c r="Z90" s="99">
        <f t="shared" si="62"/>
        <v>1267.4475</v>
      </c>
      <c r="AA90" s="49">
        <f t="shared" si="78"/>
        <v>0.27228225145744467</v>
      </c>
      <c r="AB90" s="34">
        <f t="shared" si="74"/>
        <v>0</v>
      </c>
      <c r="AC90" s="15"/>
      <c r="AD90" s="30"/>
      <c r="AE90" s="15">
        <f>data!G89</f>
        <v>4.200798151648813E-2</v>
      </c>
      <c r="AF90" s="30">
        <f t="shared" ref="AF90:AF119" si="79">AF91</f>
        <v>4.3776939655172445E-3</v>
      </c>
      <c r="AG90" s="30">
        <f t="shared" si="64"/>
        <v>0</v>
      </c>
      <c r="AH90" s="15" t="str">
        <f t="shared" si="68"/>
        <v/>
      </c>
      <c r="AI90" s="9">
        <f>data!C89</f>
        <v>0.66700000000000004</v>
      </c>
      <c r="AJ90" s="8">
        <f t="shared" si="75"/>
        <v>-2.8485757121439279E-2</v>
      </c>
      <c r="AK90" s="8">
        <f t="shared" si="66"/>
        <v>0</v>
      </c>
      <c r="AL90" s="74" t="str">
        <f t="shared" si="69"/>
        <v/>
      </c>
      <c r="AR90" s="46" t="str">
        <f t="shared" si="55"/>
        <v/>
      </c>
      <c r="AS90" s="46" t="str">
        <f t="shared" si="72"/>
        <v/>
      </c>
      <c r="AT90" s="46" t="str">
        <f t="shared" si="56"/>
        <v/>
      </c>
    </row>
    <row r="91" spans="1:46">
      <c r="A91">
        <v>1458</v>
      </c>
      <c r="B91">
        <v>1458</v>
      </c>
      <c r="C91">
        <f t="shared" si="49"/>
        <v>1458</v>
      </c>
      <c r="D91">
        <f t="shared" si="50"/>
        <v>1458</v>
      </c>
      <c r="E91" s="15">
        <f t="shared" si="51"/>
        <v>1458</v>
      </c>
      <c r="F91" s="9" t="str">
        <f>IF(data!V90="","",data!V90)</f>
        <v/>
      </c>
      <c r="G91" s="35"/>
      <c r="H91" s="35" t="str">
        <f t="shared" si="67"/>
        <v/>
      </c>
      <c r="I91" s="9" t="str">
        <f>IF(data!Z90="","",data!Z90)</f>
        <v/>
      </c>
      <c r="J91" s="9">
        <f t="shared" si="54"/>
        <v>49.5</v>
      </c>
      <c r="K91" s="49">
        <f t="shared" si="76"/>
        <v>0.40141137401411375</v>
      </c>
      <c r="L91" s="45">
        <f t="shared" si="58"/>
        <v>0</v>
      </c>
      <c r="N91" s="8" t="str">
        <f t="shared" si="52"/>
        <v/>
      </c>
      <c r="P91" s="20" t="str">
        <f>IF(data!U90="","",data!U90)</f>
        <v/>
      </c>
      <c r="Q91" s="20" t="str">
        <f>IF(ISNA(data!Y90)=TRUE,"",IF(data!Y90="","",data!Y90))</f>
        <v/>
      </c>
      <c r="R91" s="20">
        <f t="shared" si="59"/>
        <v>3.9569267571428566</v>
      </c>
      <c r="S91" s="49">
        <f t="shared" si="77"/>
        <v>0.13639279698376269</v>
      </c>
      <c r="T91" s="34">
        <f t="shared" si="73"/>
        <v>0</v>
      </c>
      <c r="U91" s="15"/>
      <c r="V91" s="30" t="str">
        <f t="shared" si="61"/>
        <v/>
      </c>
      <c r="X91" s="9" t="str">
        <f>IF(data!W90="","",data!W90)</f>
        <v/>
      </c>
      <c r="Y91" s="96" t="e">
        <f>IF(data!AA90="",#N/A,data!AA90)</f>
        <v>#N/A</v>
      </c>
      <c r="Z91" s="99">
        <f t="shared" si="62"/>
        <v>1267.4475</v>
      </c>
      <c r="AA91" s="49">
        <f t="shared" si="78"/>
        <v>0.27228225145744467</v>
      </c>
      <c r="AB91" s="34">
        <f t="shared" si="74"/>
        <v>0</v>
      </c>
      <c r="AC91" s="15"/>
      <c r="AD91" s="30"/>
      <c r="AE91" s="15">
        <f>data!G90</f>
        <v>4.200798151648813E-2</v>
      </c>
      <c r="AF91" s="30">
        <f t="shared" si="79"/>
        <v>4.3776939655172445E-3</v>
      </c>
      <c r="AG91" s="30">
        <f t="shared" si="64"/>
        <v>0</v>
      </c>
      <c r="AH91" s="15" t="str">
        <f t="shared" si="68"/>
        <v/>
      </c>
      <c r="AI91" s="9">
        <f>data!C90</f>
        <v>0.66700000000000004</v>
      </c>
      <c r="AJ91" s="8">
        <f t="shared" si="75"/>
        <v>-2.8485757121439279E-2</v>
      </c>
      <c r="AK91" s="8">
        <f t="shared" si="66"/>
        <v>0</v>
      </c>
      <c r="AL91" s="74" t="str">
        <f t="shared" si="69"/>
        <v/>
      </c>
      <c r="AR91" s="46" t="str">
        <f t="shared" si="55"/>
        <v/>
      </c>
      <c r="AS91" s="46" t="str">
        <f t="shared" si="72"/>
        <v/>
      </c>
      <c r="AT91" s="46" t="str">
        <f t="shared" si="56"/>
        <v/>
      </c>
    </row>
    <row r="92" spans="1:46">
      <c r="A92">
        <v>1459</v>
      </c>
      <c r="B92">
        <v>1459</v>
      </c>
      <c r="C92">
        <f t="shared" si="49"/>
        <v>1459</v>
      </c>
      <c r="D92">
        <f t="shared" si="50"/>
        <v>1459</v>
      </c>
      <c r="E92" s="15">
        <f t="shared" si="51"/>
        <v>1459</v>
      </c>
      <c r="F92" s="9" t="str">
        <f>IF(data!V91="","",data!V91)</f>
        <v/>
      </c>
      <c r="G92" s="35"/>
      <c r="H92" s="35" t="str">
        <f t="shared" si="67"/>
        <v/>
      </c>
      <c r="I92" s="9" t="str">
        <f>IF(data!Z91="","",data!Z91)</f>
        <v/>
      </c>
      <c r="J92" s="9">
        <f t="shared" si="54"/>
        <v>49.5</v>
      </c>
      <c r="K92" s="49">
        <f t="shared" si="76"/>
        <v>0.40141137401411375</v>
      </c>
      <c r="L92" s="45">
        <f t="shared" si="58"/>
        <v>0</v>
      </c>
      <c r="N92" s="8" t="str">
        <f t="shared" si="52"/>
        <v/>
      </c>
      <c r="P92" s="20" t="str">
        <f>IF(data!U91="","",data!U91)</f>
        <v/>
      </c>
      <c r="Q92" s="20" t="str">
        <f>IF(ISNA(data!Y91)=TRUE,"",IF(data!Y91="","",data!Y91))</f>
        <v/>
      </c>
      <c r="R92" s="20">
        <f t="shared" si="59"/>
        <v>3.9569267571428566</v>
      </c>
      <c r="S92" s="49">
        <f t="shared" si="77"/>
        <v>0.13639279698376269</v>
      </c>
      <c r="T92" s="34">
        <f t="shared" si="73"/>
        <v>0</v>
      </c>
      <c r="U92" s="15"/>
      <c r="V92" s="30" t="str">
        <f t="shared" si="61"/>
        <v/>
      </c>
      <c r="X92" s="9" t="str">
        <f>IF(data!W91="","",data!W91)</f>
        <v/>
      </c>
      <c r="Y92" s="96" t="e">
        <f>IF(data!AA91="",#N/A,data!AA91)</f>
        <v>#N/A</v>
      </c>
      <c r="Z92" s="99">
        <f t="shared" si="62"/>
        <v>1267.4475</v>
      </c>
      <c r="AA92" s="49">
        <f t="shared" si="78"/>
        <v>0.27228225145744467</v>
      </c>
      <c r="AB92" s="34">
        <f t="shared" si="74"/>
        <v>0</v>
      </c>
      <c r="AC92" s="15"/>
      <c r="AD92" s="30"/>
      <c r="AE92" s="15">
        <f>data!G91</f>
        <v>4.200798151648813E-2</v>
      </c>
      <c r="AF92" s="30">
        <f t="shared" si="79"/>
        <v>4.3776939655172445E-3</v>
      </c>
      <c r="AG92" s="30">
        <f t="shared" si="64"/>
        <v>0</v>
      </c>
      <c r="AH92" s="15" t="str">
        <f t="shared" si="68"/>
        <v/>
      </c>
      <c r="AI92" s="9">
        <f>data!C91</f>
        <v>0.66700000000000004</v>
      </c>
      <c r="AJ92" s="8">
        <f t="shared" si="75"/>
        <v>-2.8485757121439279E-2</v>
      </c>
      <c r="AK92" s="8">
        <f t="shared" si="66"/>
        <v>0</v>
      </c>
      <c r="AL92" s="74" t="str">
        <f t="shared" si="69"/>
        <v/>
      </c>
      <c r="AR92" s="46" t="str">
        <f t="shared" si="55"/>
        <v/>
      </c>
      <c r="AS92" s="46" t="str">
        <f t="shared" si="72"/>
        <v/>
      </c>
      <c r="AT92" s="46" t="str">
        <f t="shared" si="56"/>
        <v/>
      </c>
    </row>
    <row r="93" spans="1:46">
      <c r="A93">
        <v>1460</v>
      </c>
      <c r="B93">
        <v>1460</v>
      </c>
      <c r="C93">
        <f t="shared" si="49"/>
        <v>1460</v>
      </c>
      <c r="D93">
        <f t="shared" si="50"/>
        <v>1460</v>
      </c>
      <c r="E93" s="15">
        <f t="shared" si="51"/>
        <v>1460</v>
      </c>
      <c r="F93" s="9" t="str">
        <f>IF(data!V92="","",data!V92)</f>
        <v/>
      </c>
      <c r="G93" s="35"/>
      <c r="H93" s="35" t="str">
        <f t="shared" si="67"/>
        <v/>
      </c>
      <c r="I93" s="9" t="str">
        <f>IF(data!Z92="","",data!Z92)</f>
        <v/>
      </c>
      <c r="J93" s="9">
        <f t="shared" si="54"/>
        <v>49.5</v>
      </c>
      <c r="K93" s="49">
        <f t="shared" si="76"/>
        <v>0.40141137401411375</v>
      </c>
      <c r="L93" s="45">
        <f t="shared" si="58"/>
        <v>0</v>
      </c>
      <c r="N93" s="8" t="str">
        <f t="shared" si="52"/>
        <v/>
      </c>
      <c r="P93" s="20" t="str">
        <f>IF(data!U92="","",data!U92)</f>
        <v/>
      </c>
      <c r="Q93" s="20" t="str">
        <f>IF(ISNA(data!Y92)=TRUE,"",IF(data!Y92="","",data!Y92))</f>
        <v/>
      </c>
      <c r="R93" s="20">
        <f t="shared" si="59"/>
        <v>3.9569267571428566</v>
      </c>
      <c r="S93" s="49">
        <f t="shared" si="77"/>
        <v>0.13639279698376269</v>
      </c>
      <c r="T93" s="34">
        <f t="shared" si="73"/>
        <v>0</v>
      </c>
      <c r="U93" s="15"/>
      <c r="V93" s="30" t="str">
        <f t="shared" si="61"/>
        <v/>
      </c>
      <c r="X93" s="9" t="str">
        <f>IF(data!W92="","",data!W92)</f>
        <v/>
      </c>
      <c r="Y93" s="96" t="e">
        <f>IF(data!AA92="",#N/A,data!AA92)</f>
        <v>#N/A</v>
      </c>
      <c r="Z93" s="99">
        <f t="shared" si="62"/>
        <v>1267.4475</v>
      </c>
      <c r="AA93" s="49">
        <f t="shared" si="78"/>
        <v>0.27228225145744467</v>
      </c>
      <c r="AB93" s="34">
        <f t="shared" si="74"/>
        <v>0</v>
      </c>
      <c r="AC93" s="15"/>
      <c r="AD93" s="30"/>
      <c r="AE93" s="15">
        <f>data!G92</f>
        <v>4.200798151648813E-2</v>
      </c>
      <c r="AF93" s="30">
        <f t="shared" si="79"/>
        <v>4.3776939655172445E-3</v>
      </c>
      <c r="AG93" s="30">
        <f t="shared" si="64"/>
        <v>0</v>
      </c>
      <c r="AH93" s="15" t="str">
        <f t="shared" si="68"/>
        <v/>
      </c>
      <c r="AI93" s="9">
        <f>data!C92</f>
        <v>0.66700000000000004</v>
      </c>
      <c r="AJ93" s="8">
        <f t="shared" si="75"/>
        <v>-2.8485757121439279E-2</v>
      </c>
      <c r="AK93" s="8">
        <f t="shared" si="66"/>
        <v>0</v>
      </c>
      <c r="AL93" s="74" t="str">
        <f t="shared" si="69"/>
        <v/>
      </c>
      <c r="AR93" s="46" t="str">
        <f t="shared" si="55"/>
        <v/>
      </c>
      <c r="AS93" s="46" t="str">
        <f t="shared" si="72"/>
        <v/>
      </c>
      <c r="AT93" s="46" t="str">
        <f t="shared" si="56"/>
        <v/>
      </c>
    </row>
    <row r="94" spans="1:46">
      <c r="A94">
        <v>1461</v>
      </c>
      <c r="B94">
        <v>1461</v>
      </c>
      <c r="C94">
        <f t="shared" si="49"/>
        <v>1461</v>
      </c>
      <c r="D94">
        <f t="shared" si="50"/>
        <v>1461</v>
      </c>
      <c r="E94" s="15">
        <f t="shared" si="51"/>
        <v>1461</v>
      </c>
      <c r="F94" s="9" t="str">
        <f>IF(data!V93="","",data!V93)</f>
        <v/>
      </c>
      <c r="G94" s="35"/>
      <c r="H94" s="35">
        <f t="shared" si="67"/>
        <v>0.10712121212121213</v>
      </c>
      <c r="I94" s="9" t="str">
        <f>IF(data!Z93="","",data!Z93)</f>
        <v/>
      </c>
      <c r="J94" s="9">
        <f t="shared" si="54"/>
        <v>49.5</v>
      </c>
      <c r="K94" s="49">
        <f t="shared" si="76"/>
        <v>0.40141137401411375</v>
      </c>
      <c r="L94" s="45">
        <f t="shared" si="58"/>
        <v>0</v>
      </c>
      <c r="N94" s="8" t="str">
        <f t="shared" si="52"/>
        <v/>
      </c>
      <c r="P94" s="20" t="str">
        <f>IF(data!U93="","",data!U93)</f>
        <v/>
      </c>
      <c r="Q94" s="20" t="str">
        <f>IF(ISNA(data!Y93)=TRUE,"",IF(data!Y93="","",data!Y93))</f>
        <v/>
      </c>
      <c r="R94" s="20">
        <f t="shared" si="59"/>
        <v>3.9569267571428566</v>
      </c>
      <c r="S94" s="49">
        <f t="shared" si="77"/>
        <v>0.13639279698376269</v>
      </c>
      <c r="T94" s="34">
        <f t="shared" si="73"/>
        <v>0</v>
      </c>
      <c r="U94" s="15"/>
      <c r="V94" s="30" t="str">
        <f t="shared" si="61"/>
        <v/>
      </c>
      <c r="X94" s="9" t="str">
        <f>IF(data!W93="","",data!W93)</f>
        <v/>
      </c>
      <c r="Y94" s="96" t="e">
        <f>IF(data!AA93="",#N/A,data!AA93)</f>
        <v>#N/A</v>
      </c>
      <c r="Z94" s="99">
        <f t="shared" si="62"/>
        <v>1267.4475</v>
      </c>
      <c r="AA94" s="49">
        <f t="shared" si="78"/>
        <v>0.27228225145744467</v>
      </c>
      <c r="AB94" s="34">
        <f t="shared" si="74"/>
        <v>0</v>
      </c>
      <c r="AC94" s="15"/>
      <c r="AD94" s="30"/>
      <c r="AE94" s="15">
        <f>data!G93</f>
        <v>4.200798151648813E-2</v>
      </c>
      <c r="AF94" s="30">
        <f t="shared" si="79"/>
        <v>4.3776939655172445E-3</v>
      </c>
      <c r="AG94" s="30">
        <f t="shared" si="64"/>
        <v>0</v>
      </c>
      <c r="AH94" s="15" t="str">
        <f t="shared" si="68"/>
        <v/>
      </c>
      <c r="AI94" s="9">
        <f>data!C93</f>
        <v>0.66700000000000004</v>
      </c>
      <c r="AJ94" s="8">
        <f>AJ95</f>
        <v>-2.8485757121439279E-2</v>
      </c>
      <c r="AK94" s="8">
        <f t="shared" si="66"/>
        <v>0</v>
      </c>
      <c r="AL94" s="74" t="str">
        <f t="shared" si="69"/>
        <v/>
      </c>
      <c r="AR94" s="46" t="str">
        <f t="shared" si="55"/>
        <v/>
      </c>
      <c r="AS94" s="46" t="str">
        <f t="shared" si="72"/>
        <v/>
      </c>
      <c r="AT94" s="46" t="str">
        <f t="shared" si="56"/>
        <v/>
      </c>
    </row>
    <row r="95" spans="1:46">
      <c r="A95">
        <v>1462</v>
      </c>
      <c r="B95">
        <v>1462</v>
      </c>
      <c r="C95">
        <f t="shared" si="49"/>
        <v>1462</v>
      </c>
      <c r="D95">
        <f t="shared" si="50"/>
        <v>1462</v>
      </c>
      <c r="E95" s="15">
        <f t="shared" si="51"/>
        <v>1462</v>
      </c>
      <c r="F95" s="9">
        <f>IF(data!V94="","",data!V94)</f>
        <v>5.3025000000000002</v>
      </c>
      <c r="G95" s="35"/>
      <c r="H95" s="35">
        <f t="shared" si="67"/>
        <v>0.11030303030303031</v>
      </c>
      <c r="I95" s="9" t="str">
        <f>IF(data!Z94="","",data!Z94)</f>
        <v/>
      </c>
      <c r="J95" s="9">
        <f t="shared" si="54"/>
        <v>49.5</v>
      </c>
      <c r="K95" s="49">
        <f t="shared" si="76"/>
        <v>0.40141137401411375</v>
      </c>
      <c r="L95" s="45">
        <f t="shared" si="58"/>
        <v>0</v>
      </c>
      <c r="N95" s="8" t="str">
        <f t="shared" si="52"/>
        <v/>
      </c>
      <c r="P95" s="20">
        <f>IF(data!U94="","",data!U94)</f>
        <v>0.88306414687500001</v>
      </c>
      <c r="Q95" s="20" t="str">
        <f>IF(ISNA(data!Y94)=TRUE,"",IF(data!Y94="","",data!Y94))</f>
        <v/>
      </c>
      <c r="R95" s="20">
        <f t="shared" si="59"/>
        <v>3.9569267571428566</v>
      </c>
      <c r="S95" s="49">
        <f t="shared" si="77"/>
        <v>0.13639279698376269</v>
      </c>
      <c r="T95" s="34">
        <f t="shared" si="73"/>
        <v>0</v>
      </c>
      <c r="U95" s="15"/>
      <c r="V95" s="30" t="str">
        <f t="shared" si="61"/>
        <v/>
      </c>
      <c r="X95" s="9">
        <f>IF(data!W94="","",data!W94)</f>
        <v>126.22601250000001</v>
      </c>
      <c r="Y95" s="96" t="e">
        <f>IF(data!AA94="",#N/A,data!AA94)</f>
        <v>#N/A</v>
      </c>
      <c r="Z95" s="99">
        <f t="shared" si="62"/>
        <v>1267.4475</v>
      </c>
      <c r="AA95" s="49">
        <f t="shared" si="78"/>
        <v>0.27228225145744467</v>
      </c>
      <c r="AB95" s="34">
        <f t="shared" si="74"/>
        <v>0</v>
      </c>
      <c r="AC95" s="15"/>
      <c r="AD95" s="30"/>
      <c r="AE95" s="15">
        <f>data!G94</f>
        <v>4.200798151648813E-2</v>
      </c>
      <c r="AF95" s="30">
        <f t="shared" si="79"/>
        <v>4.3776939655172445E-3</v>
      </c>
      <c r="AG95" s="30">
        <f t="shared" si="64"/>
        <v>0</v>
      </c>
      <c r="AH95" s="15" t="str">
        <f t="shared" si="68"/>
        <v/>
      </c>
      <c r="AI95" s="9">
        <f>data!C94</f>
        <v>0.42000000000000004</v>
      </c>
      <c r="AJ95" s="8">
        <f>(AI95/AI94-1)/(A95-A82)</f>
        <v>-2.8485757121439279E-2</v>
      </c>
      <c r="AK95" s="8">
        <f t="shared" si="66"/>
        <v>-0.37031484257871061</v>
      </c>
      <c r="AL95" s="74" t="str">
        <f t="shared" si="69"/>
        <v/>
      </c>
      <c r="AR95" s="46" t="str">
        <f t="shared" si="55"/>
        <v/>
      </c>
      <c r="AS95" s="46" t="str">
        <f t="shared" si="72"/>
        <v/>
      </c>
      <c r="AT95" s="46" t="str">
        <f t="shared" si="56"/>
        <v/>
      </c>
    </row>
    <row r="96" spans="1:46">
      <c r="A96">
        <v>1463</v>
      </c>
      <c r="B96">
        <v>1463</v>
      </c>
      <c r="C96">
        <f t="shared" si="49"/>
        <v>1463</v>
      </c>
      <c r="D96">
        <f t="shared" si="50"/>
        <v>1463</v>
      </c>
      <c r="E96" s="15">
        <f t="shared" si="51"/>
        <v>1463</v>
      </c>
      <c r="F96" s="9">
        <f>IF(data!V95="","",data!V95)</f>
        <v>5.46</v>
      </c>
      <c r="G96" s="35"/>
      <c r="H96" s="35" t="str">
        <f t="shared" si="67"/>
        <v/>
      </c>
      <c r="I96" s="9" t="str">
        <f>IF(data!Z95="","",data!Z95)</f>
        <v/>
      </c>
      <c r="J96" s="9">
        <f t="shared" si="54"/>
        <v>49.5</v>
      </c>
      <c r="K96" s="49">
        <f t="shared" si="76"/>
        <v>0.40141137401411375</v>
      </c>
      <c r="L96" s="45">
        <f t="shared" si="58"/>
        <v>0</v>
      </c>
      <c r="N96" s="8" t="str">
        <f t="shared" si="52"/>
        <v/>
      </c>
      <c r="P96" s="20">
        <f>IF(data!U95="","",data!U95)</f>
        <v>0.90929377499999997</v>
      </c>
      <c r="Q96" s="20" t="str">
        <f>IF(ISNA(data!Y95)=TRUE,"",IF(data!Y95="","",data!Y95))</f>
        <v/>
      </c>
      <c r="R96" s="20">
        <f t="shared" si="59"/>
        <v>3.9569267571428566</v>
      </c>
      <c r="S96" s="49">
        <f t="shared" si="77"/>
        <v>0.13639279698376269</v>
      </c>
      <c r="T96" s="34">
        <f t="shared" si="73"/>
        <v>0</v>
      </c>
      <c r="U96" s="15"/>
      <c r="V96" s="30" t="str">
        <f t="shared" si="61"/>
        <v/>
      </c>
      <c r="X96" s="9">
        <f>IF(data!W95="","",data!W95)</f>
        <v>129.9753</v>
      </c>
      <c r="Y96" s="96" t="e">
        <f>IF(data!AA95="",#N/A,data!AA95)</f>
        <v>#N/A</v>
      </c>
      <c r="Z96" s="99">
        <f t="shared" si="62"/>
        <v>1267.4475</v>
      </c>
      <c r="AA96" s="49">
        <f t="shared" si="78"/>
        <v>0.27228225145744467</v>
      </c>
      <c r="AB96" s="34">
        <f t="shared" si="74"/>
        <v>0</v>
      </c>
      <c r="AC96" s="15"/>
      <c r="AD96" s="30"/>
      <c r="AE96" s="15">
        <f>data!G95</f>
        <v>4.200798151648813E-2</v>
      </c>
      <c r="AF96" s="30">
        <f t="shared" si="79"/>
        <v>4.3776939655172445E-3</v>
      </c>
      <c r="AG96" s="30">
        <f t="shared" si="64"/>
        <v>0</v>
      </c>
      <c r="AH96" s="15" t="str">
        <f t="shared" si="68"/>
        <v/>
      </c>
      <c r="AI96" s="9">
        <f>data!C95</f>
        <v>0.42</v>
      </c>
      <c r="AJ96" s="8">
        <f t="shared" ref="AJ96:AJ98" si="80">AJ97</f>
        <v>0.24999999999999964</v>
      </c>
      <c r="AK96" s="8">
        <f t="shared" si="66"/>
        <v>0</v>
      </c>
      <c r="AL96" s="74" t="str">
        <f t="shared" si="69"/>
        <v/>
      </c>
      <c r="AR96" s="46" t="str">
        <f t="shared" si="55"/>
        <v/>
      </c>
      <c r="AS96" s="46" t="str">
        <f t="shared" si="72"/>
        <v/>
      </c>
      <c r="AT96" s="46" t="str">
        <f t="shared" si="56"/>
        <v/>
      </c>
    </row>
    <row r="97" spans="1:46">
      <c r="A97">
        <v>1464</v>
      </c>
      <c r="B97">
        <v>1464</v>
      </c>
      <c r="C97">
        <f t="shared" si="49"/>
        <v>1464</v>
      </c>
      <c r="D97">
        <f t="shared" si="50"/>
        <v>1464</v>
      </c>
      <c r="E97" s="15">
        <f t="shared" si="51"/>
        <v>1464</v>
      </c>
      <c r="F97" s="9" t="str">
        <f>IF(data!V96="","",data!V96)</f>
        <v/>
      </c>
      <c r="G97" s="35"/>
      <c r="H97" s="35" t="str">
        <f t="shared" si="67"/>
        <v/>
      </c>
      <c r="I97" s="9" t="str">
        <f>IF(data!Z96="","",data!Z96)</f>
        <v/>
      </c>
      <c r="J97" s="9">
        <f t="shared" si="54"/>
        <v>49.5</v>
      </c>
      <c r="K97" s="49">
        <f t="shared" si="76"/>
        <v>0.40141137401411375</v>
      </c>
      <c r="L97" s="45">
        <f t="shared" si="58"/>
        <v>0</v>
      </c>
      <c r="N97" s="8" t="str">
        <f t="shared" si="52"/>
        <v/>
      </c>
      <c r="P97" s="20" t="str">
        <f>IF(data!U96="","",data!U96)</f>
        <v/>
      </c>
      <c r="Q97" s="20" t="str">
        <f>IF(ISNA(data!Y96)=TRUE,"",IF(data!Y96="","",data!Y96))</f>
        <v/>
      </c>
      <c r="R97" s="20">
        <f t="shared" si="59"/>
        <v>3.9569267571428566</v>
      </c>
      <c r="S97" s="49">
        <f t="shared" si="77"/>
        <v>0.13639279698376269</v>
      </c>
      <c r="T97" s="34">
        <f t="shared" si="73"/>
        <v>0</v>
      </c>
      <c r="U97" s="15"/>
      <c r="V97" s="30" t="str">
        <f t="shared" si="61"/>
        <v/>
      </c>
      <c r="X97" s="9" t="str">
        <f>IF(data!W96="","",data!W96)</f>
        <v/>
      </c>
      <c r="Y97" s="96" t="e">
        <f>IF(data!AA96="",#N/A,data!AA96)</f>
        <v>#N/A</v>
      </c>
      <c r="Z97" s="99">
        <f t="shared" si="62"/>
        <v>1267.4475</v>
      </c>
      <c r="AA97" s="49">
        <f t="shared" si="78"/>
        <v>0.27228225145744467</v>
      </c>
      <c r="AB97" s="34">
        <f t="shared" si="74"/>
        <v>0</v>
      </c>
      <c r="AC97" s="15"/>
      <c r="AD97" s="30"/>
      <c r="AE97" s="15">
        <f>data!G96</f>
        <v>4.200798151648813E-2</v>
      </c>
      <c r="AF97" s="30">
        <f t="shared" si="79"/>
        <v>4.3776939655172445E-3</v>
      </c>
      <c r="AG97" s="30">
        <f t="shared" si="64"/>
        <v>0</v>
      </c>
      <c r="AH97" s="15" t="str">
        <f t="shared" si="68"/>
        <v/>
      </c>
      <c r="AI97" s="9">
        <f>data!C96</f>
        <v>0.42</v>
      </c>
      <c r="AJ97" s="8">
        <f t="shared" si="80"/>
        <v>0.24999999999999964</v>
      </c>
      <c r="AK97" s="8">
        <f t="shared" si="66"/>
        <v>0</v>
      </c>
      <c r="AL97" s="74" t="str">
        <f t="shared" si="69"/>
        <v/>
      </c>
      <c r="AR97" s="46" t="str">
        <f t="shared" si="55"/>
        <v/>
      </c>
      <c r="AS97" s="46" t="str">
        <f t="shared" si="72"/>
        <v/>
      </c>
      <c r="AT97" s="46" t="str">
        <f t="shared" si="56"/>
        <v/>
      </c>
    </row>
    <row r="98" spans="1:46">
      <c r="A98">
        <v>1465</v>
      </c>
      <c r="B98">
        <v>1465</v>
      </c>
      <c r="C98">
        <f t="shared" si="49"/>
        <v>1465</v>
      </c>
      <c r="D98">
        <f t="shared" si="50"/>
        <v>1465</v>
      </c>
      <c r="E98" s="15">
        <f t="shared" si="51"/>
        <v>1465</v>
      </c>
      <c r="F98" s="9" t="str">
        <f>IF(data!V97="","",data!V97)</f>
        <v/>
      </c>
      <c r="G98" s="35"/>
      <c r="H98" s="35" t="str">
        <f t="shared" si="67"/>
        <v/>
      </c>
      <c r="I98" s="9" t="str">
        <f>IF(data!Z97="","",data!Z97)</f>
        <v/>
      </c>
      <c r="J98" s="9">
        <f t="shared" si="54"/>
        <v>49.5</v>
      </c>
      <c r="K98" s="49">
        <f t="shared" si="76"/>
        <v>0.40141137401411375</v>
      </c>
      <c r="L98" s="45">
        <f t="shared" si="58"/>
        <v>0</v>
      </c>
      <c r="N98" s="8" t="str">
        <f t="shared" si="52"/>
        <v/>
      </c>
      <c r="P98" s="20" t="str">
        <f>IF(data!U97="","",data!U97)</f>
        <v/>
      </c>
      <c r="Q98" s="20" t="str">
        <f>IF(ISNA(data!Y97)=TRUE,"",IF(data!Y97="","",data!Y97))</f>
        <v/>
      </c>
      <c r="R98" s="20">
        <f t="shared" si="59"/>
        <v>3.9569267571428566</v>
      </c>
      <c r="S98" s="49">
        <f t="shared" si="77"/>
        <v>0.13639279698376269</v>
      </c>
      <c r="T98" s="34">
        <f t="shared" si="73"/>
        <v>0</v>
      </c>
      <c r="U98" s="15"/>
      <c r="V98" s="30" t="str">
        <f t="shared" si="61"/>
        <v/>
      </c>
      <c r="X98" s="9" t="str">
        <f>IF(data!W97="","",data!W97)</f>
        <v/>
      </c>
      <c r="Y98" s="96" t="e">
        <f>IF(data!AA97="",#N/A,data!AA97)</f>
        <v>#N/A</v>
      </c>
      <c r="Z98" s="99">
        <f t="shared" si="62"/>
        <v>1267.4475</v>
      </c>
      <c r="AA98" s="49">
        <f t="shared" si="78"/>
        <v>0.27228225145744467</v>
      </c>
      <c r="AB98" s="34">
        <f t="shared" si="74"/>
        <v>0</v>
      </c>
      <c r="AC98" s="15"/>
      <c r="AD98" s="30"/>
      <c r="AE98" s="15">
        <f>data!G97</f>
        <v>4.200798151648813E-2</v>
      </c>
      <c r="AF98" s="30">
        <f t="shared" si="79"/>
        <v>4.3776939655172445E-3</v>
      </c>
      <c r="AG98" s="30">
        <f t="shared" si="64"/>
        <v>0</v>
      </c>
      <c r="AH98" s="15" t="str">
        <f t="shared" si="68"/>
        <v/>
      </c>
      <c r="AI98" s="9">
        <f>data!C97</f>
        <v>0.42</v>
      </c>
      <c r="AJ98" s="8">
        <f t="shared" si="80"/>
        <v>0.24999999999999964</v>
      </c>
      <c r="AK98" s="8">
        <f t="shared" si="66"/>
        <v>0</v>
      </c>
      <c r="AL98" s="74" t="str">
        <f t="shared" si="69"/>
        <v/>
      </c>
      <c r="AR98" s="46" t="str">
        <f t="shared" si="55"/>
        <v/>
      </c>
      <c r="AS98" s="46" t="str">
        <f t="shared" si="72"/>
        <v/>
      </c>
      <c r="AT98" s="46" t="str">
        <f t="shared" si="56"/>
        <v/>
      </c>
    </row>
    <row r="99" spans="1:46">
      <c r="A99">
        <v>1466</v>
      </c>
      <c r="B99">
        <v>1466</v>
      </c>
      <c r="C99">
        <f t="shared" si="49"/>
        <v>1466</v>
      </c>
      <c r="D99">
        <f t="shared" si="50"/>
        <v>1466</v>
      </c>
      <c r="E99" s="15">
        <f t="shared" si="51"/>
        <v>1466</v>
      </c>
      <c r="F99" s="9" t="str">
        <f>IF(data!V98="","",data!V98)</f>
        <v/>
      </c>
      <c r="G99" s="35"/>
      <c r="H99" s="35">
        <f t="shared" si="67"/>
        <v>0.40656565656565619</v>
      </c>
      <c r="I99" s="9" t="str">
        <f>IF(data!Z98="","",data!Z98)</f>
        <v/>
      </c>
      <c r="J99" s="9">
        <f t="shared" si="54"/>
        <v>49.5</v>
      </c>
      <c r="K99" s="49">
        <f t="shared" si="76"/>
        <v>0.40141137401411375</v>
      </c>
      <c r="L99" s="45">
        <f t="shared" si="58"/>
        <v>0</v>
      </c>
      <c r="N99" s="8" t="str">
        <f t="shared" si="52"/>
        <v/>
      </c>
      <c r="P99" s="20" t="str">
        <f>IF(data!U98="","",data!U98)</f>
        <v/>
      </c>
      <c r="Q99" s="20" t="str">
        <f>IF(ISNA(data!Y98)=TRUE,"",IF(data!Y98="","",data!Y98))</f>
        <v/>
      </c>
      <c r="R99" s="20">
        <f t="shared" si="59"/>
        <v>3.9569267571428566</v>
      </c>
      <c r="S99" s="49">
        <f t="shared" si="77"/>
        <v>0.13639279698376269</v>
      </c>
      <c r="T99" s="34">
        <f t="shared" si="73"/>
        <v>0</v>
      </c>
      <c r="U99" s="15"/>
      <c r="V99" s="30" t="str">
        <f t="shared" si="61"/>
        <v/>
      </c>
      <c r="X99" s="9" t="str">
        <f>IF(data!W98="","",data!W98)</f>
        <v/>
      </c>
      <c r="Y99" s="96" t="e">
        <f>IF(data!AA98="",#N/A,data!AA98)</f>
        <v>#N/A</v>
      </c>
      <c r="Z99" s="99">
        <f t="shared" si="62"/>
        <v>1267.4475</v>
      </c>
      <c r="AA99" s="49">
        <f t="shared" si="78"/>
        <v>0.27228225145744467</v>
      </c>
      <c r="AB99" s="34">
        <f t="shared" si="74"/>
        <v>0</v>
      </c>
      <c r="AC99" s="15"/>
      <c r="AD99" s="30"/>
      <c r="AE99" s="15">
        <f>data!G98</f>
        <v>4.200798151648813E-2</v>
      </c>
      <c r="AF99" s="30">
        <f t="shared" si="79"/>
        <v>4.3776939655172445E-3</v>
      </c>
      <c r="AG99" s="30">
        <f t="shared" si="64"/>
        <v>0</v>
      </c>
      <c r="AH99" s="15" t="str">
        <f t="shared" si="68"/>
        <v/>
      </c>
      <c r="AI99" s="9">
        <f>data!C98</f>
        <v>0.42</v>
      </c>
      <c r="AJ99" s="8">
        <f>AJ100</f>
        <v>0.24999999999999964</v>
      </c>
      <c r="AK99" s="8">
        <f t="shared" si="66"/>
        <v>0</v>
      </c>
      <c r="AL99" s="74" t="str">
        <f t="shared" si="69"/>
        <v/>
      </c>
      <c r="AR99" s="46" t="str">
        <f t="shared" si="55"/>
        <v/>
      </c>
      <c r="AS99" s="46" t="str">
        <f t="shared" si="72"/>
        <v/>
      </c>
      <c r="AT99" s="46" t="str">
        <f t="shared" si="56"/>
        <v/>
      </c>
    </row>
    <row r="100" spans="1:46">
      <c r="A100">
        <v>1467</v>
      </c>
      <c r="B100">
        <v>1467</v>
      </c>
      <c r="C100">
        <f t="shared" si="49"/>
        <v>1467</v>
      </c>
      <c r="D100">
        <f t="shared" si="50"/>
        <v>1467</v>
      </c>
      <c r="E100" s="15">
        <f t="shared" si="51"/>
        <v>1467</v>
      </c>
      <c r="F100" s="9">
        <f>IF(data!V99="","",data!V99)</f>
        <v>20.124999999999982</v>
      </c>
      <c r="G100" s="35"/>
      <c r="H100" s="35" t="str">
        <f t="shared" si="67"/>
        <v/>
      </c>
      <c r="I100" s="9" t="str">
        <f>IF(data!Z99="","",data!Z99)</f>
        <v/>
      </c>
      <c r="J100" s="9">
        <f t="shared" si="54"/>
        <v>49.5</v>
      </c>
      <c r="K100" s="49">
        <f t="shared" si="76"/>
        <v>0.40141137401411375</v>
      </c>
      <c r="L100" s="45">
        <f t="shared" si="58"/>
        <v>0</v>
      </c>
      <c r="M100" s="8"/>
      <c r="N100" s="8" t="str">
        <f t="shared" si="52"/>
        <v/>
      </c>
      <c r="P100" s="20">
        <f>IF(data!U99="","",data!U99)</f>
        <v>1.4895838194444444</v>
      </c>
      <c r="Q100" s="20" t="str">
        <f>IF(ISNA(data!Y99)=TRUE,"",IF(data!Y99="","",data!Y99))</f>
        <v/>
      </c>
      <c r="R100" s="20">
        <f t="shared" si="59"/>
        <v>3.9569267571428566</v>
      </c>
      <c r="S100" s="49">
        <f t="shared" si="77"/>
        <v>0.13639279698376269</v>
      </c>
      <c r="T100" s="34">
        <f t="shared" si="73"/>
        <v>0</v>
      </c>
      <c r="U100" s="30"/>
      <c r="V100" s="30" t="str">
        <f t="shared" si="61"/>
        <v/>
      </c>
      <c r="X100" s="9">
        <f>IF(data!W99="","",data!W99)</f>
        <v>479.07562499999955</v>
      </c>
      <c r="Y100" s="96" t="e">
        <f>IF(data!AA99="",#N/A,data!AA99)</f>
        <v>#N/A</v>
      </c>
      <c r="Z100" s="99">
        <f t="shared" si="62"/>
        <v>1267.4475</v>
      </c>
      <c r="AA100" s="49">
        <f t="shared" si="78"/>
        <v>0.27228225145744467</v>
      </c>
      <c r="AB100" s="34">
        <f t="shared" si="74"/>
        <v>0</v>
      </c>
      <c r="AC100" s="30"/>
      <c r="AD100" s="30"/>
      <c r="AE100" s="15">
        <f>data!G99</f>
        <v>4.200798151648813E-2</v>
      </c>
      <c r="AF100" s="30">
        <f t="shared" si="79"/>
        <v>4.3776939655172445E-3</v>
      </c>
      <c r="AG100" s="30">
        <f t="shared" si="64"/>
        <v>0</v>
      </c>
      <c r="AH100" s="15" t="str">
        <f t="shared" si="68"/>
        <v/>
      </c>
      <c r="AI100" s="9">
        <f>data!C99</f>
        <v>0.94499999999999929</v>
      </c>
      <c r="AJ100" s="8">
        <f>(AI100/AI99-1)/(A100-A95)</f>
        <v>0.24999999999999964</v>
      </c>
      <c r="AK100" s="8">
        <f t="shared" si="66"/>
        <v>1.2499999999999982</v>
      </c>
      <c r="AL100" s="74" t="str">
        <f t="shared" si="69"/>
        <v/>
      </c>
      <c r="AR100" s="46" t="str">
        <f t="shared" si="55"/>
        <v/>
      </c>
      <c r="AS100" s="46" t="str">
        <f t="shared" si="72"/>
        <v/>
      </c>
      <c r="AT100" s="46" t="str">
        <f t="shared" si="56"/>
        <v/>
      </c>
    </row>
    <row r="101" spans="1:46">
      <c r="A101">
        <v>1468</v>
      </c>
      <c r="B101">
        <v>1468</v>
      </c>
      <c r="C101">
        <f t="shared" si="49"/>
        <v>1468</v>
      </c>
      <c r="D101">
        <f t="shared" si="50"/>
        <v>1468</v>
      </c>
      <c r="E101" s="15">
        <f t="shared" si="51"/>
        <v>1468</v>
      </c>
      <c r="F101" s="9" t="str">
        <f>IF(data!V100="","",data!V100)</f>
        <v/>
      </c>
      <c r="G101" s="35"/>
      <c r="H101" s="35">
        <f t="shared" si="67"/>
        <v>0.39702020202020183</v>
      </c>
      <c r="I101" s="9" t="str">
        <f>IF(data!Z100="","",data!Z100)</f>
        <v/>
      </c>
      <c r="J101" s="9">
        <f t="shared" si="54"/>
        <v>49.5</v>
      </c>
      <c r="K101" s="49">
        <f t="shared" si="76"/>
        <v>0.40141137401411375</v>
      </c>
      <c r="L101" s="45">
        <f t="shared" si="58"/>
        <v>0</v>
      </c>
      <c r="N101" s="8" t="str">
        <f t="shared" si="52"/>
        <v/>
      </c>
      <c r="P101" s="20" t="str">
        <f>IF(data!U100="","",data!U100)</f>
        <v/>
      </c>
      <c r="Q101" s="20" t="str">
        <f>IF(ISNA(data!Y100)=TRUE,"",IF(data!Y100="","",data!Y100))</f>
        <v/>
      </c>
      <c r="R101" s="20">
        <f t="shared" si="59"/>
        <v>3.9569267571428566</v>
      </c>
      <c r="S101" s="49">
        <f t="shared" si="77"/>
        <v>0.13639279698376269</v>
      </c>
      <c r="T101" s="34">
        <f t="shared" si="73"/>
        <v>0</v>
      </c>
      <c r="U101" s="15"/>
      <c r="V101" s="30" t="str">
        <f t="shared" si="61"/>
        <v/>
      </c>
      <c r="X101" s="9" t="str">
        <f>IF(data!W100="","",data!W100)</f>
        <v/>
      </c>
      <c r="Y101" s="96" t="e">
        <f>IF(data!AA100="",#N/A,data!AA100)</f>
        <v>#N/A</v>
      </c>
      <c r="Z101" s="99">
        <f t="shared" si="62"/>
        <v>1267.4475</v>
      </c>
      <c r="AA101" s="49">
        <f t="shared" si="78"/>
        <v>0.27228225145744467</v>
      </c>
      <c r="AB101" s="34">
        <f t="shared" si="74"/>
        <v>0</v>
      </c>
      <c r="AC101" s="15"/>
      <c r="AD101" s="30"/>
      <c r="AE101" s="15">
        <f>data!G100</f>
        <v>4.200798151648813E-2</v>
      </c>
      <c r="AF101" s="30">
        <f t="shared" si="79"/>
        <v>4.3776939655172445E-3</v>
      </c>
      <c r="AG101" s="30">
        <f t="shared" si="64"/>
        <v>0</v>
      </c>
      <c r="AH101" s="15" t="str">
        <f t="shared" si="68"/>
        <v/>
      </c>
      <c r="AI101" s="9">
        <f>data!C100</f>
        <v>0.94499999999999929</v>
      </c>
      <c r="AJ101" s="8">
        <f>AJ102</f>
        <v>9.1710758377426815E-3</v>
      </c>
      <c r="AK101" s="8">
        <f t="shared" si="66"/>
        <v>0</v>
      </c>
      <c r="AL101" s="74" t="str">
        <f t="shared" si="69"/>
        <v/>
      </c>
      <c r="AR101" s="46" t="str">
        <f t="shared" si="55"/>
        <v/>
      </c>
      <c r="AS101" s="46" t="str">
        <f t="shared" si="72"/>
        <v/>
      </c>
      <c r="AT101" s="46" t="str">
        <f t="shared" si="56"/>
        <v/>
      </c>
    </row>
    <row r="102" spans="1:46">
      <c r="A102">
        <v>1469</v>
      </c>
      <c r="B102">
        <v>1469</v>
      </c>
      <c r="C102">
        <f t="shared" si="49"/>
        <v>1469</v>
      </c>
      <c r="D102">
        <f t="shared" si="50"/>
        <v>1469</v>
      </c>
      <c r="E102" s="15">
        <f t="shared" si="51"/>
        <v>1469</v>
      </c>
      <c r="F102" s="9">
        <f>IF(data!V101="","",data!V101)</f>
        <v>19.652499999999989</v>
      </c>
      <c r="G102" s="35"/>
      <c r="H102" s="35">
        <f t="shared" si="67"/>
        <v>0.53436868686868688</v>
      </c>
      <c r="I102" s="9" t="str">
        <f>IF(data!Z101="","",data!Z101)</f>
        <v/>
      </c>
      <c r="J102" s="9">
        <f t="shared" si="54"/>
        <v>49.5</v>
      </c>
      <c r="K102" s="49">
        <f t="shared" si="76"/>
        <v>0.40141137401411375</v>
      </c>
      <c r="L102" s="45">
        <f t="shared" si="58"/>
        <v>0</v>
      </c>
      <c r="N102" s="8" t="str">
        <f t="shared" si="52"/>
        <v/>
      </c>
      <c r="P102" s="20">
        <f>IF(data!U101="","",data!U101)</f>
        <v>1.4284108534161757</v>
      </c>
      <c r="Q102" s="20" t="str">
        <f>IF(ISNA(data!Y101)=TRUE,"",IF(data!Y101="","",data!Y101))</f>
        <v/>
      </c>
      <c r="R102" s="20">
        <f t="shared" si="59"/>
        <v>3.9569267571428566</v>
      </c>
      <c r="S102" s="49">
        <f t="shared" si="77"/>
        <v>0.13639279698376269</v>
      </c>
      <c r="T102" s="34">
        <f t="shared" si="73"/>
        <v>0</v>
      </c>
      <c r="U102" s="15"/>
      <c r="V102" s="30" t="str">
        <f t="shared" si="61"/>
        <v/>
      </c>
      <c r="X102" s="9">
        <f>IF(data!W101="","",data!W101)</f>
        <v>467.82776249999972</v>
      </c>
      <c r="Y102" s="96" t="e">
        <f>IF(data!AA101="",#N/A,data!AA101)</f>
        <v>#N/A</v>
      </c>
      <c r="Z102" s="99">
        <f t="shared" si="62"/>
        <v>1267.4475</v>
      </c>
      <c r="AA102" s="49">
        <f t="shared" si="78"/>
        <v>0.27228225145744467</v>
      </c>
      <c r="AB102" s="34">
        <f t="shared" si="74"/>
        <v>0</v>
      </c>
      <c r="AC102" s="15"/>
      <c r="AD102" s="30"/>
      <c r="AE102" s="15">
        <f>data!G101</f>
        <v>4.200798151648813E-2</v>
      </c>
      <c r="AF102" s="30">
        <f t="shared" si="79"/>
        <v>4.3776939655172445E-3</v>
      </c>
      <c r="AG102" s="30">
        <f t="shared" si="64"/>
        <v>0</v>
      </c>
      <c r="AH102" s="15" t="str">
        <f t="shared" si="68"/>
        <v/>
      </c>
      <c r="AI102" s="9">
        <f>data!C101</f>
        <v>0.96233333333333304</v>
      </c>
      <c r="AJ102" s="8">
        <f>(AI102/AI101-1)/(A102-A100)</f>
        <v>9.1710758377426815E-3</v>
      </c>
      <c r="AK102" s="8">
        <f t="shared" si="66"/>
        <v>1.8342151675485363E-2</v>
      </c>
      <c r="AL102" s="74" t="str">
        <f t="shared" si="69"/>
        <v/>
      </c>
      <c r="AR102" s="46" t="str">
        <f t="shared" si="55"/>
        <v/>
      </c>
      <c r="AS102" s="46" t="str">
        <f t="shared" si="72"/>
        <v/>
      </c>
      <c r="AT102" s="46" t="str">
        <f t="shared" si="56"/>
        <v/>
      </c>
    </row>
    <row r="103" spans="1:46">
      <c r="A103">
        <v>1470</v>
      </c>
      <c r="B103">
        <v>1470</v>
      </c>
      <c r="C103">
        <f t="shared" si="49"/>
        <v>1470</v>
      </c>
      <c r="D103">
        <f t="shared" si="50"/>
        <v>1470</v>
      </c>
      <c r="E103" s="15">
        <f t="shared" si="51"/>
        <v>1470</v>
      </c>
      <c r="F103" s="9">
        <f>IF(data!V102="","",data!V102)</f>
        <v>26.451249999999998</v>
      </c>
      <c r="G103" s="35"/>
      <c r="H103" s="35" t="str">
        <f t="shared" si="67"/>
        <v/>
      </c>
      <c r="I103" s="9" t="str">
        <f>IF(data!Z102="","",data!Z102)</f>
        <v/>
      </c>
      <c r="J103" s="9">
        <f t="shared" si="54"/>
        <v>49.5</v>
      </c>
      <c r="K103" s="49">
        <f t="shared" si="76"/>
        <v>0.40141137401411375</v>
      </c>
      <c r="L103" s="45">
        <f t="shared" si="58"/>
        <v>0</v>
      </c>
      <c r="N103" s="8" t="str">
        <f t="shared" si="52"/>
        <v/>
      </c>
      <c r="P103" s="20">
        <f>IF(data!U102="","",data!U102)</f>
        <v>2.0484070780397392</v>
      </c>
      <c r="Q103" s="20" t="str">
        <f>IF(ISNA(data!Y102)=TRUE,"",IF(data!Y102="","",data!Y102))</f>
        <v/>
      </c>
      <c r="R103" s="20">
        <f t="shared" si="59"/>
        <v>3.9569267571428566</v>
      </c>
      <c r="S103" s="49">
        <f t="shared" si="77"/>
        <v>0.13639279698376269</v>
      </c>
      <c r="T103" s="34">
        <f t="shared" si="73"/>
        <v>0</v>
      </c>
      <c r="U103" s="15"/>
      <c r="V103" s="30" t="str">
        <f t="shared" si="61"/>
        <v/>
      </c>
      <c r="X103" s="9">
        <f>IF(data!W102="","",data!W102)</f>
        <v>629.67200624999998</v>
      </c>
      <c r="Y103" s="96" t="e">
        <f>IF(data!AA102="",#N/A,data!AA102)</f>
        <v>#N/A</v>
      </c>
      <c r="Z103" s="99">
        <f t="shared" si="62"/>
        <v>1267.4475</v>
      </c>
      <c r="AA103" s="49">
        <f t="shared" si="78"/>
        <v>0.27228225145744467</v>
      </c>
      <c r="AB103" s="34">
        <f t="shared" si="74"/>
        <v>0</v>
      </c>
      <c r="AC103" s="15"/>
      <c r="AD103" s="30"/>
      <c r="AE103" s="15">
        <f>data!G102</f>
        <v>4.200798151648813E-2</v>
      </c>
      <c r="AF103" s="30">
        <f t="shared" si="79"/>
        <v>4.3776939655172445E-3</v>
      </c>
      <c r="AG103" s="30">
        <f t="shared" si="64"/>
        <v>0</v>
      </c>
      <c r="AH103" s="15" t="str">
        <f t="shared" si="68"/>
        <v/>
      </c>
      <c r="AI103" s="9">
        <f>data!C102</f>
        <v>0.90321428571428564</v>
      </c>
      <c r="AJ103" s="8">
        <f t="shared" si="65"/>
        <v>-6.1433024889900323E-2</v>
      </c>
      <c r="AK103" s="8">
        <f t="shared" si="66"/>
        <v>-6.1433024889900323E-2</v>
      </c>
      <c r="AL103" s="74">
        <f t="shared" si="69"/>
        <v>-6.1433024889900323E-2</v>
      </c>
      <c r="AR103" s="46" t="str">
        <f t="shared" si="55"/>
        <v/>
      </c>
      <c r="AS103" s="46" t="str">
        <f t="shared" si="72"/>
        <v/>
      </c>
      <c r="AT103" s="46" t="str">
        <f t="shared" si="56"/>
        <v/>
      </c>
    </row>
    <row r="104" spans="1:46">
      <c r="A104">
        <v>1471</v>
      </c>
      <c r="B104">
        <v>1471</v>
      </c>
      <c r="C104">
        <f t="shared" si="49"/>
        <v>1471</v>
      </c>
      <c r="D104">
        <f t="shared" si="50"/>
        <v>1471</v>
      </c>
      <c r="E104" s="15">
        <f t="shared" si="51"/>
        <v>1471</v>
      </c>
      <c r="F104" s="9" t="str">
        <f>IF(data!V103="","",data!V103)</f>
        <v/>
      </c>
      <c r="G104" s="35"/>
      <c r="H104" s="35" t="str">
        <f t="shared" si="67"/>
        <v/>
      </c>
      <c r="I104" s="9" t="str">
        <f>IF(data!Z103="","",data!Z103)</f>
        <v/>
      </c>
      <c r="J104" s="9">
        <f t="shared" si="54"/>
        <v>49.5</v>
      </c>
      <c r="K104" s="49">
        <f t="shared" si="76"/>
        <v>0.40141137401411375</v>
      </c>
      <c r="L104" s="45">
        <f t="shared" si="58"/>
        <v>0</v>
      </c>
      <c r="N104" s="8" t="str">
        <f t="shared" si="52"/>
        <v/>
      </c>
      <c r="P104" s="20" t="str">
        <f>IF(data!U103="","",data!U103)</f>
        <v/>
      </c>
      <c r="Q104" s="20" t="str">
        <f>IF(ISNA(data!Y103)=TRUE,"",IF(data!Y103="","",data!Y103))</f>
        <v/>
      </c>
      <c r="R104" s="20">
        <f t="shared" si="59"/>
        <v>3.9569267571428566</v>
      </c>
      <c r="S104" s="49">
        <f t="shared" si="77"/>
        <v>0.13639279698376269</v>
      </c>
      <c r="T104" s="34">
        <f t="shared" si="73"/>
        <v>0</v>
      </c>
      <c r="U104" s="15"/>
      <c r="V104" s="30" t="str">
        <f t="shared" si="61"/>
        <v/>
      </c>
      <c r="X104" s="9" t="str">
        <f>IF(data!W103="","",data!W103)</f>
        <v/>
      </c>
      <c r="Y104" s="96" t="e">
        <f>IF(data!AA103="",#N/A,data!AA103)</f>
        <v>#N/A</v>
      </c>
      <c r="Z104" s="99">
        <f t="shared" si="62"/>
        <v>1267.4475</v>
      </c>
      <c r="AA104" s="49">
        <f t="shared" si="78"/>
        <v>0.27228225145744467</v>
      </c>
      <c r="AB104" s="34">
        <f t="shared" si="74"/>
        <v>0</v>
      </c>
      <c r="AC104" s="15"/>
      <c r="AD104" s="30"/>
      <c r="AE104" s="15">
        <f>data!G103</f>
        <v>4.200798151648813E-2</v>
      </c>
      <c r="AF104" s="30">
        <f t="shared" si="79"/>
        <v>4.3776939655172445E-3</v>
      </c>
      <c r="AG104" s="30">
        <f t="shared" si="64"/>
        <v>0</v>
      </c>
      <c r="AH104" s="15" t="str">
        <f t="shared" si="68"/>
        <v/>
      </c>
      <c r="AI104" s="9">
        <f>data!C103</f>
        <v>0.90321428571428564</v>
      </c>
      <c r="AJ104" s="8">
        <f t="shared" ref="AJ104:AJ131" si="81">AJ105</f>
        <v>-1.3392974825359172E-2</v>
      </c>
      <c r="AK104" s="8">
        <f t="shared" si="66"/>
        <v>0</v>
      </c>
      <c r="AL104" s="74" t="str">
        <f t="shared" si="69"/>
        <v/>
      </c>
      <c r="AR104" s="46" t="str">
        <f t="shared" si="55"/>
        <v/>
      </c>
      <c r="AS104" s="46" t="str">
        <f t="shared" si="72"/>
        <v/>
      </c>
      <c r="AT104" s="46" t="str">
        <f t="shared" si="56"/>
        <v/>
      </c>
    </row>
    <row r="105" spans="1:46">
      <c r="A105">
        <v>1472</v>
      </c>
      <c r="B105">
        <v>1472</v>
      </c>
      <c r="C105">
        <f t="shared" si="49"/>
        <v>1472</v>
      </c>
      <c r="D105">
        <f t="shared" si="50"/>
        <v>1472</v>
      </c>
      <c r="E105" s="15">
        <f t="shared" si="51"/>
        <v>1472</v>
      </c>
      <c r="F105" s="9" t="str">
        <f>IF(data!V104="","",data!V104)</f>
        <v/>
      </c>
      <c r="G105" s="35"/>
      <c r="H105" s="35" t="str">
        <f t="shared" si="67"/>
        <v/>
      </c>
      <c r="I105" s="9" t="str">
        <f>IF(data!Z104="","",data!Z104)</f>
        <v/>
      </c>
      <c r="J105" s="9">
        <f t="shared" si="54"/>
        <v>49.5</v>
      </c>
      <c r="K105" s="49">
        <f t="shared" si="76"/>
        <v>0.40141137401411375</v>
      </c>
      <c r="L105" s="45">
        <f t="shared" si="58"/>
        <v>0</v>
      </c>
      <c r="N105" s="8" t="str">
        <f t="shared" si="52"/>
        <v/>
      </c>
      <c r="P105" s="20" t="str">
        <f>IF(data!U104="","",data!U104)</f>
        <v/>
      </c>
      <c r="Q105" s="20" t="str">
        <f>IF(ISNA(data!Y104)=TRUE,"",IF(data!Y104="","",data!Y104))</f>
        <v/>
      </c>
      <c r="R105" s="20">
        <f t="shared" si="59"/>
        <v>3.9569267571428566</v>
      </c>
      <c r="S105" s="49">
        <f t="shared" si="77"/>
        <v>0.13639279698376269</v>
      </c>
      <c r="T105" s="34">
        <f t="shared" si="73"/>
        <v>0</v>
      </c>
      <c r="U105" s="15"/>
      <c r="V105" s="30" t="str">
        <f t="shared" si="61"/>
        <v/>
      </c>
      <c r="X105" s="9" t="str">
        <f>IF(data!W104="","",data!W104)</f>
        <v/>
      </c>
      <c r="Y105" s="96" t="e">
        <f>IF(data!AA104="",#N/A,data!AA104)</f>
        <v>#N/A</v>
      </c>
      <c r="Z105" s="99">
        <f t="shared" si="62"/>
        <v>1267.4475</v>
      </c>
      <c r="AA105" s="49">
        <f t="shared" si="78"/>
        <v>0.27228225145744467</v>
      </c>
      <c r="AB105" s="34">
        <f t="shared" si="74"/>
        <v>0</v>
      </c>
      <c r="AC105" s="15"/>
      <c r="AD105" s="30"/>
      <c r="AE105" s="15">
        <f>data!G104</f>
        <v>4.200798151648813E-2</v>
      </c>
      <c r="AF105" s="30">
        <f t="shared" si="79"/>
        <v>4.3776939655172445E-3</v>
      </c>
      <c r="AG105" s="30">
        <f t="shared" si="64"/>
        <v>0</v>
      </c>
      <c r="AH105" s="15" t="str">
        <f t="shared" si="68"/>
        <v/>
      </c>
      <c r="AI105" s="9">
        <f>data!C104</f>
        <v>0.90321428571428564</v>
      </c>
      <c r="AJ105" s="8">
        <f t="shared" si="81"/>
        <v>-1.3392974825359172E-2</v>
      </c>
      <c r="AK105" s="8">
        <f t="shared" si="66"/>
        <v>0</v>
      </c>
      <c r="AL105" s="74" t="str">
        <f t="shared" si="69"/>
        <v/>
      </c>
      <c r="AR105" s="46" t="str">
        <f t="shared" si="55"/>
        <v/>
      </c>
      <c r="AS105" s="46" t="str">
        <f t="shared" si="72"/>
        <v/>
      </c>
      <c r="AT105" s="46" t="str">
        <f t="shared" si="56"/>
        <v/>
      </c>
    </row>
    <row r="106" spans="1:46">
      <c r="A106">
        <v>1473</v>
      </c>
      <c r="B106">
        <v>1473</v>
      </c>
      <c r="C106">
        <f t="shared" si="49"/>
        <v>1473</v>
      </c>
      <c r="D106">
        <f t="shared" si="50"/>
        <v>1473</v>
      </c>
      <c r="E106" s="15">
        <f t="shared" si="51"/>
        <v>1473</v>
      </c>
      <c r="F106" s="9" t="str">
        <f>IF(data!V105="","",data!V105)</f>
        <v/>
      </c>
      <c r="G106" s="35"/>
      <c r="H106" s="35" t="str">
        <f t="shared" si="67"/>
        <v/>
      </c>
      <c r="I106" s="9" t="str">
        <f>IF(data!Z105="","",data!Z105)</f>
        <v/>
      </c>
      <c r="J106" s="9">
        <f t="shared" si="54"/>
        <v>49.5</v>
      </c>
      <c r="K106" s="49">
        <f t="shared" si="76"/>
        <v>0.40141137401411375</v>
      </c>
      <c r="L106" s="45">
        <f t="shared" si="58"/>
        <v>0</v>
      </c>
      <c r="N106" s="8" t="str">
        <f t="shared" si="52"/>
        <v/>
      </c>
      <c r="P106" s="20" t="str">
        <f>IF(data!U105="","",data!U105)</f>
        <v/>
      </c>
      <c r="Q106" s="20" t="str">
        <f>IF(ISNA(data!Y105)=TRUE,"",IF(data!Y105="","",data!Y105))</f>
        <v/>
      </c>
      <c r="R106" s="20">
        <f t="shared" si="59"/>
        <v>3.9569267571428566</v>
      </c>
      <c r="S106" s="49">
        <f t="shared" si="77"/>
        <v>0.13639279698376269</v>
      </c>
      <c r="T106" s="34">
        <f t="shared" si="73"/>
        <v>0</v>
      </c>
      <c r="U106" s="15"/>
      <c r="V106" s="30" t="str">
        <f t="shared" si="61"/>
        <v/>
      </c>
      <c r="X106" s="9" t="str">
        <f>IF(data!W105="","",data!W105)</f>
        <v/>
      </c>
      <c r="Y106" s="96" t="e">
        <f>IF(data!AA105="",#N/A,data!AA105)</f>
        <v>#N/A</v>
      </c>
      <c r="Z106" s="99">
        <f t="shared" si="62"/>
        <v>1267.4475</v>
      </c>
      <c r="AA106" s="49">
        <f t="shared" si="78"/>
        <v>0.27228225145744467</v>
      </c>
      <c r="AB106" s="34">
        <f t="shared" si="74"/>
        <v>0</v>
      </c>
      <c r="AC106" s="15"/>
      <c r="AD106" s="30"/>
      <c r="AE106" s="15">
        <f>data!G105</f>
        <v>4.200798151648813E-2</v>
      </c>
      <c r="AF106" s="30">
        <f t="shared" si="79"/>
        <v>4.3776939655172445E-3</v>
      </c>
      <c r="AG106" s="30">
        <f t="shared" si="64"/>
        <v>0</v>
      </c>
      <c r="AH106" s="15" t="str">
        <f t="shared" si="68"/>
        <v/>
      </c>
      <c r="AI106" s="9">
        <f>data!C105</f>
        <v>0.90321428571428564</v>
      </c>
      <c r="AJ106" s="8">
        <f t="shared" si="81"/>
        <v>-1.3392974825359172E-2</v>
      </c>
      <c r="AK106" s="8">
        <f t="shared" si="66"/>
        <v>0</v>
      </c>
      <c r="AL106" s="74" t="str">
        <f t="shared" si="69"/>
        <v/>
      </c>
      <c r="AR106" s="46" t="str">
        <f t="shared" si="55"/>
        <v/>
      </c>
      <c r="AS106" s="46" t="str">
        <f t="shared" si="72"/>
        <v/>
      </c>
      <c r="AT106" s="46" t="str">
        <f t="shared" si="56"/>
        <v/>
      </c>
    </row>
    <row r="107" spans="1:46">
      <c r="A107">
        <v>1474</v>
      </c>
      <c r="B107">
        <v>1474</v>
      </c>
      <c r="C107">
        <f t="shared" si="49"/>
        <v>1474</v>
      </c>
      <c r="D107">
        <f t="shared" si="50"/>
        <v>1474</v>
      </c>
      <c r="E107" s="15">
        <f t="shared" si="51"/>
        <v>1474</v>
      </c>
      <c r="F107" s="9" t="str">
        <f>IF(data!V106="","",data!V106)</f>
        <v/>
      </c>
      <c r="G107" s="35"/>
      <c r="H107" s="35" t="str">
        <f t="shared" si="67"/>
        <v/>
      </c>
      <c r="I107" s="9" t="str">
        <f>IF(data!Z106="","",data!Z106)</f>
        <v/>
      </c>
      <c r="J107" s="9">
        <f t="shared" si="54"/>
        <v>49.5</v>
      </c>
      <c r="K107" s="49">
        <f t="shared" si="76"/>
        <v>0.40141137401411375</v>
      </c>
      <c r="L107" s="45">
        <f t="shared" si="58"/>
        <v>0</v>
      </c>
      <c r="N107" s="8" t="str">
        <f t="shared" si="52"/>
        <v/>
      </c>
      <c r="P107" s="20" t="str">
        <f>IF(data!U106="","",data!U106)</f>
        <v/>
      </c>
      <c r="Q107" s="20" t="str">
        <f>IF(ISNA(data!Y106)=TRUE,"",IF(data!Y106="","",data!Y106))</f>
        <v/>
      </c>
      <c r="R107" s="20">
        <f t="shared" si="59"/>
        <v>3.9569267571428566</v>
      </c>
      <c r="S107" s="49">
        <f t="shared" si="77"/>
        <v>0.13639279698376269</v>
      </c>
      <c r="T107" s="34">
        <f t="shared" si="73"/>
        <v>0</v>
      </c>
      <c r="U107" s="15"/>
      <c r="V107" s="30" t="str">
        <f t="shared" si="61"/>
        <v/>
      </c>
      <c r="X107" s="9" t="str">
        <f>IF(data!W106="","",data!W106)</f>
        <v/>
      </c>
      <c r="Y107" s="96" t="e">
        <f>IF(data!AA106="",#N/A,data!AA106)</f>
        <v>#N/A</v>
      </c>
      <c r="Z107" s="99">
        <f t="shared" si="62"/>
        <v>1267.4475</v>
      </c>
      <c r="AA107" s="49">
        <f t="shared" si="78"/>
        <v>0.27228225145744467</v>
      </c>
      <c r="AB107" s="34">
        <f t="shared" si="74"/>
        <v>0</v>
      </c>
      <c r="AC107" s="15"/>
      <c r="AD107" s="30"/>
      <c r="AE107" s="15">
        <f>data!G106</f>
        <v>4.200798151648813E-2</v>
      </c>
      <c r="AF107" s="30">
        <f t="shared" si="79"/>
        <v>4.3776939655172445E-3</v>
      </c>
      <c r="AG107" s="30">
        <f t="shared" si="64"/>
        <v>0</v>
      </c>
      <c r="AH107" s="15" t="str">
        <f t="shared" si="68"/>
        <v/>
      </c>
      <c r="AI107" s="9">
        <f>data!C106</f>
        <v>0.90321428571428564</v>
      </c>
      <c r="AJ107" s="8">
        <f t="shared" si="81"/>
        <v>-1.3392974825359172E-2</v>
      </c>
      <c r="AK107" s="8">
        <f t="shared" si="66"/>
        <v>0</v>
      </c>
      <c r="AL107" s="74" t="str">
        <f t="shared" si="69"/>
        <v/>
      </c>
      <c r="AR107" s="46" t="str">
        <f t="shared" si="55"/>
        <v/>
      </c>
      <c r="AS107" s="46" t="str">
        <f t="shared" si="72"/>
        <v/>
      </c>
      <c r="AT107" s="46" t="str">
        <f t="shared" si="56"/>
        <v/>
      </c>
    </row>
    <row r="108" spans="1:46">
      <c r="A108">
        <v>1475</v>
      </c>
      <c r="B108">
        <v>1475</v>
      </c>
      <c r="C108">
        <f t="shared" si="49"/>
        <v>1475</v>
      </c>
      <c r="D108">
        <f t="shared" si="50"/>
        <v>1475</v>
      </c>
      <c r="E108" s="15">
        <f t="shared" si="51"/>
        <v>1475</v>
      </c>
      <c r="F108" s="9" t="str">
        <f>IF(data!V107="","",data!V107)</f>
        <v/>
      </c>
      <c r="G108" s="35"/>
      <c r="H108" s="35" t="str">
        <f t="shared" si="67"/>
        <v/>
      </c>
      <c r="I108" s="9" t="str">
        <f>IF(data!Z107="","",data!Z107)</f>
        <v/>
      </c>
      <c r="J108" s="9">
        <f t="shared" si="54"/>
        <v>49.5</v>
      </c>
      <c r="K108" s="49">
        <f t="shared" si="76"/>
        <v>0.40141137401411375</v>
      </c>
      <c r="L108" s="45">
        <f t="shared" si="58"/>
        <v>0</v>
      </c>
      <c r="N108" s="8" t="str">
        <f t="shared" si="52"/>
        <v/>
      </c>
      <c r="P108" s="20" t="str">
        <f>IF(data!U107="","",data!U107)</f>
        <v/>
      </c>
      <c r="Q108" s="20" t="str">
        <f>IF(ISNA(data!Y107)=TRUE,"",IF(data!Y107="","",data!Y107))</f>
        <v/>
      </c>
      <c r="R108" s="20">
        <f t="shared" si="59"/>
        <v>3.9569267571428566</v>
      </c>
      <c r="S108" s="49">
        <f t="shared" si="77"/>
        <v>0.13639279698376269</v>
      </c>
      <c r="T108" s="34">
        <f t="shared" si="73"/>
        <v>0</v>
      </c>
      <c r="U108" s="15"/>
      <c r="V108" s="30" t="str">
        <f t="shared" si="61"/>
        <v/>
      </c>
      <c r="X108" s="9" t="str">
        <f>IF(data!W107="","",data!W107)</f>
        <v/>
      </c>
      <c r="Y108" s="96" t="e">
        <f>IF(data!AA107="",#N/A,data!AA107)</f>
        <v>#N/A</v>
      </c>
      <c r="Z108" s="99">
        <f t="shared" si="62"/>
        <v>1267.4475</v>
      </c>
      <c r="AA108" s="49">
        <f t="shared" si="78"/>
        <v>0.27228225145744467</v>
      </c>
      <c r="AB108" s="34">
        <f t="shared" si="74"/>
        <v>0</v>
      </c>
      <c r="AC108" s="15"/>
      <c r="AD108" s="30"/>
      <c r="AE108" s="15">
        <f>data!G107</f>
        <v>4.200798151648813E-2</v>
      </c>
      <c r="AF108" s="30">
        <f t="shared" si="79"/>
        <v>4.3776939655172445E-3</v>
      </c>
      <c r="AG108" s="30">
        <f t="shared" si="64"/>
        <v>0</v>
      </c>
      <c r="AH108" s="15" t="str">
        <f t="shared" si="68"/>
        <v/>
      </c>
      <c r="AI108" s="9">
        <f>data!C107</f>
        <v>0.90321428571428564</v>
      </c>
      <c r="AJ108" s="8">
        <f t="shared" si="81"/>
        <v>-1.3392974825359172E-2</v>
      </c>
      <c r="AK108" s="8">
        <f t="shared" si="66"/>
        <v>0</v>
      </c>
      <c r="AL108" s="74" t="str">
        <f t="shared" si="69"/>
        <v/>
      </c>
      <c r="AR108" s="46" t="str">
        <f t="shared" si="55"/>
        <v/>
      </c>
      <c r="AS108" s="46" t="str">
        <f t="shared" si="72"/>
        <v/>
      </c>
      <c r="AT108" s="46" t="str">
        <f t="shared" si="56"/>
        <v/>
      </c>
    </row>
    <row r="109" spans="1:46">
      <c r="A109">
        <v>1476</v>
      </c>
      <c r="B109">
        <v>1476</v>
      </c>
      <c r="C109">
        <f t="shared" si="49"/>
        <v>1476</v>
      </c>
      <c r="D109">
        <f t="shared" si="50"/>
        <v>1476</v>
      </c>
      <c r="E109" s="15">
        <f t="shared" si="51"/>
        <v>1476</v>
      </c>
      <c r="F109" s="9" t="str">
        <f>IF(data!V108="","",data!V108)</f>
        <v/>
      </c>
      <c r="G109" s="35"/>
      <c r="H109" s="35" t="str">
        <f t="shared" si="67"/>
        <v/>
      </c>
      <c r="I109" s="9" t="str">
        <f>IF(data!Z108="","",data!Z108)</f>
        <v/>
      </c>
      <c r="J109" s="9">
        <f t="shared" si="54"/>
        <v>49.5</v>
      </c>
      <c r="K109" s="49">
        <f t="shared" si="76"/>
        <v>0.40141137401411375</v>
      </c>
      <c r="L109" s="45">
        <f t="shared" si="58"/>
        <v>0</v>
      </c>
      <c r="N109" s="8" t="str">
        <f t="shared" si="52"/>
        <v/>
      </c>
      <c r="P109" s="20" t="str">
        <f>IF(data!U108="","",data!U108)</f>
        <v/>
      </c>
      <c r="Q109" s="20" t="str">
        <f>IF(ISNA(data!Y108)=TRUE,"",IF(data!Y108="","",data!Y108))</f>
        <v/>
      </c>
      <c r="R109" s="20">
        <f t="shared" si="59"/>
        <v>3.9569267571428566</v>
      </c>
      <c r="S109" s="49">
        <f t="shared" si="77"/>
        <v>0.13639279698376269</v>
      </c>
      <c r="T109" s="34">
        <f t="shared" si="73"/>
        <v>0</v>
      </c>
      <c r="U109" s="15"/>
      <c r="V109" s="30" t="str">
        <f t="shared" si="61"/>
        <v/>
      </c>
      <c r="X109" s="9" t="str">
        <f>IF(data!W108="","",data!W108)</f>
        <v/>
      </c>
      <c r="Y109" s="96" t="e">
        <f>IF(data!AA108="",#N/A,data!AA108)</f>
        <v>#N/A</v>
      </c>
      <c r="Z109" s="99">
        <f t="shared" si="62"/>
        <v>1267.4475</v>
      </c>
      <c r="AA109" s="49">
        <f t="shared" si="78"/>
        <v>0.27228225145744467</v>
      </c>
      <c r="AB109" s="34">
        <f t="shared" si="74"/>
        <v>0</v>
      </c>
      <c r="AC109" s="15"/>
      <c r="AD109" s="30"/>
      <c r="AE109" s="15">
        <f>data!G108</f>
        <v>4.200798151648813E-2</v>
      </c>
      <c r="AF109" s="30">
        <f t="shared" si="79"/>
        <v>4.3776939655172445E-3</v>
      </c>
      <c r="AG109" s="30">
        <f t="shared" si="64"/>
        <v>0</v>
      </c>
      <c r="AH109" s="15" t="str">
        <f t="shared" si="68"/>
        <v/>
      </c>
      <c r="AI109" s="9">
        <f>data!C108</f>
        <v>0.90321428571428564</v>
      </c>
      <c r="AJ109" s="8">
        <f t="shared" si="81"/>
        <v>-1.3392974825359172E-2</v>
      </c>
      <c r="AK109" s="8">
        <f t="shared" si="66"/>
        <v>0</v>
      </c>
      <c r="AL109" s="74" t="str">
        <f t="shared" si="69"/>
        <v/>
      </c>
      <c r="AR109" s="46" t="str">
        <f t="shared" si="55"/>
        <v/>
      </c>
      <c r="AS109" s="46" t="str">
        <f t="shared" si="72"/>
        <v/>
      </c>
      <c r="AT109" s="46" t="str">
        <f t="shared" si="56"/>
        <v/>
      </c>
    </row>
    <row r="110" spans="1:46">
      <c r="A110">
        <v>1477</v>
      </c>
      <c r="B110">
        <v>1477</v>
      </c>
      <c r="C110">
        <f t="shared" si="49"/>
        <v>1477</v>
      </c>
      <c r="D110">
        <f t="shared" si="50"/>
        <v>1477</v>
      </c>
      <c r="E110" s="15">
        <f t="shared" si="51"/>
        <v>1477</v>
      </c>
      <c r="F110" s="9" t="str">
        <f>IF(data!V109="","",data!V109)</f>
        <v/>
      </c>
      <c r="G110" s="35"/>
      <c r="H110" s="35" t="str">
        <f t="shared" si="67"/>
        <v/>
      </c>
      <c r="I110" s="9" t="str">
        <f>IF(data!Z109="","",data!Z109)</f>
        <v/>
      </c>
      <c r="J110" s="9">
        <f t="shared" si="54"/>
        <v>49.5</v>
      </c>
      <c r="K110" s="49">
        <f t="shared" si="76"/>
        <v>0.40141137401411375</v>
      </c>
      <c r="L110" s="45">
        <f t="shared" si="58"/>
        <v>0</v>
      </c>
      <c r="N110" s="8" t="str">
        <f t="shared" si="52"/>
        <v/>
      </c>
      <c r="P110" s="20" t="str">
        <f>IF(data!U109="","",data!U109)</f>
        <v/>
      </c>
      <c r="Q110" s="20" t="str">
        <f>IF(ISNA(data!Y109)=TRUE,"",IF(data!Y109="","",data!Y109))</f>
        <v/>
      </c>
      <c r="R110" s="20">
        <f t="shared" si="59"/>
        <v>3.9569267571428566</v>
      </c>
      <c r="S110" s="49">
        <f t="shared" si="77"/>
        <v>0.13639279698376269</v>
      </c>
      <c r="T110" s="34">
        <f t="shared" si="73"/>
        <v>0</v>
      </c>
      <c r="U110" s="15"/>
      <c r="V110" s="30" t="str">
        <f t="shared" si="61"/>
        <v/>
      </c>
      <c r="X110" s="9" t="str">
        <f>IF(data!W109="","",data!W109)</f>
        <v/>
      </c>
      <c r="Y110" s="96" t="e">
        <f>IF(data!AA109="",#N/A,data!AA109)</f>
        <v>#N/A</v>
      </c>
      <c r="Z110" s="99">
        <f t="shared" si="62"/>
        <v>1267.4475</v>
      </c>
      <c r="AA110" s="49">
        <f t="shared" si="78"/>
        <v>0.27228225145744467</v>
      </c>
      <c r="AB110" s="34">
        <f t="shared" si="74"/>
        <v>0</v>
      </c>
      <c r="AC110" s="15"/>
      <c r="AD110" s="30"/>
      <c r="AE110" s="15">
        <f>data!G109</f>
        <v>4.200798151648813E-2</v>
      </c>
      <c r="AF110" s="30">
        <f t="shared" si="79"/>
        <v>4.3776939655172445E-3</v>
      </c>
      <c r="AG110" s="30">
        <f t="shared" si="64"/>
        <v>0</v>
      </c>
      <c r="AH110" s="15" t="str">
        <f t="shared" si="68"/>
        <v/>
      </c>
      <c r="AI110" s="9">
        <f>data!C109</f>
        <v>0.90321428571428564</v>
      </c>
      <c r="AJ110" s="8">
        <f t="shared" si="81"/>
        <v>-1.3392974825359172E-2</v>
      </c>
      <c r="AK110" s="8">
        <f t="shared" si="66"/>
        <v>0</v>
      </c>
      <c r="AL110" s="74" t="str">
        <f t="shared" si="69"/>
        <v/>
      </c>
      <c r="AR110" s="46" t="str">
        <f t="shared" si="55"/>
        <v/>
      </c>
      <c r="AS110" s="46" t="str">
        <f t="shared" si="72"/>
        <v/>
      </c>
      <c r="AT110" s="46" t="str">
        <f t="shared" si="56"/>
        <v/>
      </c>
    </row>
    <row r="111" spans="1:46">
      <c r="A111">
        <v>1478</v>
      </c>
      <c r="B111">
        <v>1478</v>
      </c>
      <c r="C111">
        <f t="shared" si="49"/>
        <v>1478</v>
      </c>
      <c r="D111">
        <f t="shared" si="50"/>
        <v>1478</v>
      </c>
      <c r="E111" s="15">
        <f t="shared" si="51"/>
        <v>1478</v>
      </c>
      <c r="F111" s="9" t="str">
        <f>IF(data!V110="","",data!V110)</f>
        <v/>
      </c>
      <c r="G111" s="35"/>
      <c r="H111" s="35" t="str">
        <f t="shared" si="67"/>
        <v/>
      </c>
      <c r="I111" s="9" t="str">
        <f>IF(data!Z110="","",data!Z110)</f>
        <v/>
      </c>
      <c r="J111" s="9">
        <f t="shared" si="54"/>
        <v>49.5</v>
      </c>
      <c r="K111" s="49">
        <f t="shared" si="76"/>
        <v>0.40141137401411375</v>
      </c>
      <c r="L111" s="45">
        <f t="shared" si="58"/>
        <v>0</v>
      </c>
      <c r="N111" s="8" t="str">
        <f t="shared" si="52"/>
        <v/>
      </c>
      <c r="P111" s="20" t="str">
        <f>IF(data!U110="","",data!U110)</f>
        <v/>
      </c>
      <c r="Q111" s="20" t="str">
        <f>IF(ISNA(data!Y110)=TRUE,"",IF(data!Y110="","",data!Y110))</f>
        <v/>
      </c>
      <c r="R111" s="20">
        <f t="shared" si="59"/>
        <v>3.9569267571428566</v>
      </c>
      <c r="S111" s="49">
        <f t="shared" si="77"/>
        <v>0.13639279698376269</v>
      </c>
      <c r="T111" s="34">
        <f t="shared" si="73"/>
        <v>0</v>
      </c>
      <c r="U111" s="15"/>
      <c r="V111" s="30" t="str">
        <f t="shared" si="61"/>
        <v/>
      </c>
      <c r="X111" s="9" t="str">
        <f>IF(data!W110="","",data!W110)</f>
        <v/>
      </c>
      <c r="Y111" s="96" t="e">
        <f>IF(data!AA110="",#N/A,data!AA110)</f>
        <v>#N/A</v>
      </c>
      <c r="Z111" s="99">
        <f t="shared" si="62"/>
        <v>1267.4475</v>
      </c>
      <c r="AA111" s="49">
        <f t="shared" si="78"/>
        <v>0.27228225145744467</v>
      </c>
      <c r="AB111" s="34">
        <f t="shared" si="74"/>
        <v>0</v>
      </c>
      <c r="AC111" s="15"/>
      <c r="AD111" s="30"/>
      <c r="AE111" s="15">
        <f>data!G110</f>
        <v>4.200798151648813E-2</v>
      </c>
      <c r="AF111" s="30">
        <f t="shared" si="79"/>
        <v>4.3776939655172445E-3</v>
      </c>
      <c r="AG111" s="30">
        <f t="shared" si="64"/>
        <v>0</v>
      </c>
      <c r="AH111" s="15" t="str">
        <f t="shared" si="68"/>
        <v/>
      </c>
      <c r="AI111" s="9">
        <f>data!C110</f>
        <v>0.90321428571428564</v>
      </c>
      <c r="AJ111" s="8">
        <f t="shared" si="81"/>
        <v>-1.3392974825359172E-2</v>
      </c>
      <c r="AK111" s="8">
        <f t="shared" si="66"/>
        <v>0</v>
      </c>
      <c r="AL111" s="74" t="str">
        <f t="shared" si="69"/>
        <v/>
      </c>
      <c r="AR111" s="46" t="str">
        <f t="shared" si="55"/>
        <v/>
      </c>
      <c r="AS111" s="46" t="str">
        <f t="shared" si="72"/>
        <v/>
      </c>
      <c r="AT111" s="46" t="str">
        <f t="shared" si="56"/>
        <v/>
      </c>
    </row>
    <row r="112" spans="1:46">
      <c r="A112">
        <v>1479</v>
      </c>
      <c r="B112">
        <v>1479</v>
      </c>
      <c r="C112">
        <f t="shared" si="49"/>
        <v>1479</v>
      </c>
      <c r="D112">
        <f t="shared" si="50"/>
        <v>1479</v>
      </c>
      <c r="E112" s="15">
        <f t="shared" si="51"/>
        <v>1479</v>
      </c>
      <c r="F112" s="9" t="str">
        <f>IF(data!V111="","",data!V111)</f>
        <v/>
      </c>
      <c r="G112" s="35"/>
      <c r="H112" s="35" t="str">
        <f t="shared" si="67"/>
        <v/>
      </c>
      <c r="I112" s="9" t="str">
        <f>IF(data!Z111="","",data!Z111)</f>
        <v/>
      </c>
      <c r="J112" s="9">
        <f t="shared" si="54"/>
        <v>49.5</v>
      </c>
      <c r="K112" s="49">
        <f t="shared" si="76"/>
        <v>0.40141137401411375</v>
      </c>
      <c r="L112" s="45">
        <f t="shared" si="58"/>
        <v>0</v>
      </c>
      <c r="N112" s="8" t="str">
        <f t="shared" si="52"/>
        <v/>
      </c>
      <c r="P112" s="20" t="str">
        <f>IF(data!U111="","",data!U111)</f>
        <v/>
      </c>
      <c r="Q112" s="20" t="str">
        <f>IF(ISNA(data!Y111)=TRUE,"",IF(data!Y111="","",data!Y111))</f>
        <v/>
      </c>
      <c r="R112" s="20">
        <f t="shared" si="59"/>
        <v>3.9569267571428566</v>
      </c>
      <c r="S112" s="49">
        <f t="shared" si="77"/>
        <v>0.13639279698376269</v>
      </c>
      <c r="T112" s="34">
        <f t="shared" si="73"/>
        <v>0</v>
      </c>
      <c r="U112" s="15"/>
      <c r="V112" s="30" t="str">
        <f t="shared" si="61"/>
        <v/>
      </c>
      <c r="X112" s="9" t="str">
        <f>IF(data!W111="","",data!W111)</f>
        <v/>
      </c>
      <c r="Y112" s="96" t="e">
        <f>IF(data!AA111="",#N/A,data!AA111)</f>
        <v>#N/A</v>
      </c>
      <c r="Z112" s="99">
        <f t="shared" si="62"/>
        <v>1267.4475</v>
      </c>
      <c r="AA112" s="49">
        <f t="shared" si="78"/>
        <v>0.27228225145744467</v>
      </c>
      <c r="AB112" s="34">
        <f t="shared" si="74"/>
        <v>0</v>
      </c>
      <c r="AC112" s="15"/>
      <c r="AD112" s="30"/>
      <c r="AE112" s="15">
        <f>data!G111</f>
        <v>4.200798151648813E-2</v>
      </c>
      <c r="AF112" s="30">
        <f t="shared" si="79"/>
        <v>4.3776939655172445E-3</v>
      </c>
      <c r="AG112" s="30">
        <f t="shared" si="64"/>
        <v>0</v>
      </c>
      <c r="AH112" s="15" t="str">
        <f t="shared" si="68"/>
        <v/>
      </c>
      <c r="AI112" s="9">
        <f>data!C111</f>
        <v>0.90321428571428564</v>
      </c>
      <c r="AJ112" s="8">
        <f t="shared" si="81"/>
        <v>-1.3392974825359172E-2</v>
      </c>
      <c r="AK112" s="8">
        <f t="shared" si="66"/>
        <v>0</v>
      </c>
      <c r="AL112" s="74" t="str">
        <f t="shared" si="69"/>
        <v/>
      </c>
      <c r="AR112" s="46" t="str">
        <f t="shared" si="55"/>
        <v/>
      </c>
      <c r="AS112" s="46" t="str">
        <f t="shared" si="72"/>
        <v/>
      </c>
      <c r="AT112" s="46" t="str">
        <f t="shared" si="56"/>
        <v/>
      </c>
    </row>
    <row r="113" spans="1:46">
      <c r="A113">
        <v>1480</v>
      </c>
      <c r="B113">
        <v>1480</v>
      </c>
      <c r="C113">
        <f t="shared" si="49"/>
        <v>1480</v>
      </c>
      <c r="D113">
        <f t="shared" si="50"/>
        <v>1480</v>
      </c>
      <c r="E113" s="15">
        <f t="shared" si="51"/>
        <v>1480</v>
      </c>
      <c r="F113" s="9" t="str">
        <f>IF(data!V112="","",data!V112)</f>
        <v/>
      </c>
      <c r="G113" s="35"/>
      <c r="H113" s="35" t="str">
        <f t="shared" si="67"/>
        <v/>
      </c>
      <c r="I113" s="9" t="str">
        <f>IF(data!Z112="","",data!Z112)</f>
        <v/>
      </c>
      <c r="J113" s="9">
        <f t="shared" si="54"/>
        <v>49.5</v>
      </c>
      <c r="K113" s="49">
        <f t="shared" si="76"/>
        <v>0.40141137401411375</v>
      </c>
      <c r="L113" s="45">
        <f t="shared" si="58"/>
        <v>0</v>
      </c>
      <c r="N113" s="8" t="str">
        <f t="shared" si="52"/>
        <v/>
      </c>
      <c r="P113" s="20" t="str">
        <f>IF(data!U112="","",data!U112)</f>
        <v/>
      </c>
      <c r="Q113" s="20" t="str">
        <f>IF(ISNA(data!Y112)=TRUE,"",IF(data!Y112="","",data!Y112))</f>
        <v/>
      </c>
      <c r="R113" s="20">
        <f t="shared" si="59"/>
        <v>3.9569267571428566</v>
      </c>
      <c r="S113" s="49">
        <f t="shared" si="77"/>
        <v>0.13639279698376269</v>
      </c>
      <c r="T113" s="34">
        <f t="shared" si="73"/>
        <v>0</v>
      </c>
      <c r="U113" s="15"/>
      <c r="V113" s="30" t="str">
        <f t="shared" si="61"/>
        <v/>
      </c>
      <c r="X113" s="9" t="str">
        <f>IF(data!W112="","",data!W112)</f>
        <v/>
      </c>
      <c r="Y113" s="96" t="e">
        <f>IF(data!AA112="",#N/A,data!AA112)</f>
        <v>#N/A</v>
      </c>
      <c r="Z113" s="99">
        <f t="shared" si="62"/>
        <v>1267.4475</v>
      </c>
      <c r="AA113" s="49">
        <f t="shared" si="78"/>
        <v>0.27228225145744467</v>
      </c>
      <c r="AB113" s="34">
        <f t="shared" si="74"/>
        <v>0</v>
      </c>
      <c r="AC113" s="15"/>
      <c r="AD113" s="30"/>
      <c r="AE113" s="15">
        <f>data!G112</f>
        <v>4.200798151648813E-2</v>
      </c>
      <c r="AF113" s="30">
        <f t="shared" si="79"/>
        <v>4.3776939655172445E-3</v>
      </c>
      <c r="AG113" s="30">
        <f t="shared" si="64"/>
        <v>0</v>
      </c>
      <c r="AH113" s="15" t="str">
        <f t="shared" si="68"/>
        <v/>
      </c>
      <c r="AI113" s="9">
        <f>data!C112</f>
        <v>0.90321428571428564</v>
      </c>
      <c r="AJ113" s="8">
        <f t="shared" si="81"/>
        <v>-1.3392974825359172E-2</v>
      </c>
      <c r="AK113" s="8">
        <f t="shared" si="66"/>
        <v>0</v>
      </c>
      <c r="AL113" s="74" t="str">
        <f t="shared" si="69"/>
        <v/>
      </c>
      <c r="AR113" s="46" t="str">
        <f t="shared" si="55"/>
        <v/>
      </c>
      <c r="AS113" s="46" t="str">
        <f t="shared" si="72"/>
        <v/>
      </c>
      <c r="AT113" s="46" t="str">
        <f t="shared" si="56"/>
        <v/>
      </c>
    </row>
    <row r="114" spans="1:46">
      <c r="A114">
        <v>1481</v>
      </c>
      <c r="B114">
        <v>1481</v>
      </c>
      <c r="C114">
        <f t="shared" si="49"/>
        <v>1481</v>
      </c>
      <c r="D114">
        <f t="shared" si="50"/>
        <v>1481</v>
      </c>
      <c r="E114" s="15">
        <f t="shared" si="51"/>
        <v>1481</v>
      </c>
      <c r="F114" s="9" t="str">
        <f>IF(data!V113="","",data!V113)</f>
        <v/>
      </c>
      <c r="G114" s="35"/>
      <c r="H114" s="35" t="str">
        <f t="shared" si="67"/>
        <v/>
      </c>
      <c r="I114" s="9" t="str">
        <f>IF(data!Z113="","",data!Z113)</f>
        <v/>
      </c>
      <c r="J114" s="9">
        <f t="shared" si="54"/>
        <v>49.5</v>
      </c>
      <c r="K114" s="49">
        <f t="shared" si="76"/>
        <v>0.40141137401411375</v>
      </c>
      <c r="L114" s="45">
        <f t="shared" si="58"/>
        <v>0</v>
      </c>
      <c r="N114" s="8" t="str">
        <f t="shared" si="52"/>
        <v/>
      </c>
      <c r="P114" s="20" t="str">
        <f>IF(data!U113="","",data!U113)</f>
        <v/>
      </c>
      <c r="Q114" s="20" t="str">
        <f>IF(ISNA(data!Y113)=TRUE,"",IF(data!Y113="","",data!Y113))</f>
        <v/>
      </c>
      <c r="R114" s="20">
        <f t="shared" si="59"/>
        <v>3.9569267571428566</v>
      </c>
      <c r="S114" s="49">
        <f t="shared" si="77"/>
        <v>0.13639279698376269</v>
      </c>
      <c r="T114" s="34">
        <f t="shared" si="73"/>
        <v>0</v>
      </c>
      <c r="U114" s="15"/>
      <c r="V114" s="30" t="str">
        <f t="shared" si="61"/>
        <v/>
      </c>
      <c r="X114" s="9" t="str">
        <f>IF(data!W113="","",data!W113)</f>
        <v/>
      </c>
      <c r="Y114" s="96" t="e">
        <f>IF(data!AA113="",#N/A,data!AA113)</f>
        <v>#N/A</v>
      </c>
      <c r="Z114" s="99">
        <f t="shared" si="62"/>
        <v>1267.4475</v>
      </c>
      <c r="AA114" s="49">
        <f t="shared" si="78"/>
        <v>0.27228225145744467</v>
      </c>
      <c r="AB114" s="34">
        <f t="shared" si="74"/>
        <v>0</v>
      </c>
      <c r="AC114" s="15"/>
      <c r="AD114" s="30"/>
      <c r="AE114" s="15">
        <f>data!G113</f>
        <v>4.200798151648813E-2</v>
      </c>
      <c r="AF114" s="30">
        <f t="shared" si="79"/>
        <v>4.3776939655172445E-3</v>
      </c>
      <c r="AG114" s="30">
        <f t="shared" si="64"/>
        <v>0</v>
      </c>
      <c r="AH114" s="15" t="str">
        <f t="shared" si="68"/>
        <v/>
      </c>
      <c r="AI114" s="9">
        <f>data!C113</f>
        <v>0.90321428571428564</v>
      </c>
      <c r="AJ114" s="8">
        <f t="shared" si="81"/>
        <v>-1.3392974825359172E-2</v>
      </c>
      <c r="AK114" s="8">
        <f t="shared" si="66"/>
        <v>0</v>
      </c>
      <c r="AL114" s="74" t="str">
        <f t="shared" si="69"/>
        <v/>
      </c>
      <c r="AR114" s="46" t="str">
        <f t="shared" si="55"/>
        <v/>
      </c>
      <c r="AS114" s="46" t="str">
        <f t="shared" si="72"/>
        <v/>
      </c>
      <c r="AT114" s="46" t="str">
        <f t="shared" si="56"/>
        <v/>
      </c>
    </row>
    <row r="115" spans="1:46">
      <c r="A115">
        <v>1482</v>
      </c>
      <c r="B115">
        <v>1482</v>
      </c>
      <c r="C115">
        <f t="shared" si="49"/>
        <v>1482</v>
      </c>
      <c r="D115">
        <f t="shared" si="50"/>
        <v>1482</v>
      </c>
      <c r="E115" s="15">
        <f t="shared" si="51"/>
        <v>1482</v>
      </c>
      <c r="F115" s="9" t="str">
        <f>IF(data!V114="","",data!V114)</f>
        <v/>
      </c>
      <c r="G115" s="35"/>
      <c r="H115" s="35" t="str">
        <f t="shared" si="67"/>
        <v/>
      </c>
      <c r="I115" s="9" t="str">
        <f>IF(data!Z114="","",data!Z114)</f>
        <v/>
      </c>
      <c r="J115" s="9">
        <f t="shared" si="54"/>
        <v>49.5</v>
      </c>
      <c r="K115" s="49">
        <f t="shared" si="76"/>
        <v>0.40141137401411375</v>
      </c>
      <c r="L115" s="45">
        <f t="shared" si="58"/>
        <v>0</v>
      </c>
      <c r="N115" s="8" t="str">
        <f t="shared" si="52"/>
        <v/>
      </c>
      <c r="P115" s="20" t="str">
        <f>IF(data!U114="","",data!U114)</f>
        <v/>
      </c>
      <c r="Q115" s="20" t="str">
        <f>IF(ISNA(data!Y114)=TRUE,"",IF(data!Y114="","",data!Y114))</f>
        <v/>
      </c>
      <c r="R115" s="20">
        <f t="shared" si="59"/>
        <v>3.9569267571428566</v>
      </c>
      <c r="S115" s="49">
        <f t="shared" si="77"/>
        <v>0.13639279698376269</v>
      </c>
      <c r="T115" s="34">
        <f t="shared" si="73"/>
        <v>0</v>
      </c>
      <c r="U115" s="15"/>
      <c r="V115" s="30" t="str">
        <f t="shared" si="61"/>
        <v/>
      </c>
      <c r="X115" s="9" t="str">
        <f>IF(data!W114="","",data!W114)</f>
        <v/>
      </c>
      <c r="Y115" s="96" t="e">
        <f>IF(data!AA114="",#N/A,data!AA114)</f>
        <v>#N/A</v>
      </c>
      <c r="Z115" s="99">
        <f t="shared" si="62"/>
        <v>1267.4475</v>
      </c>
      <c r="AA115" s="49">
        <f t="shared" si="78"/>
        <v>0.27228225145744467</v>
      </c>
      <c r="AB115" s="34">
        <f t="shared" si="74"/>
        <v>0</v>
      </c>
      <c r="AC115" s="15"/>
      <c r="AD115" s="30"/>
      <c r="AE115" s="15">
        <f>data!G114</f>
        <v>4.200798151648813E-2</v>
      </c>
      <c r="AF115" s="30">
        <f t="shared" si="79"/>
        <v>4.3776939655172445E-3</v>
      </c>
      <c r="AG115" s="30">
        <f t="shared" si="64"/>
        <v>0</v>
      </c>
      <c r="AH115" s="15" t="str">
        <f t="shared" si="68"/>
        <v/>
      </c>
      <c r="AI115" s="9">
        <f>data!C114</f>
        <v>0.90321428571428564</v>
      </c>
      <c r="AJ115" s="8">
        <f t="shared" si="81"/>
        <v>-1.3392974825359172E-2</v>
      </c>
      <c r="AK115" s="8">
        <f t="shared" si="66"/>
        <v>0</v>
      </c>
      <c r="AL115" s="74" t="str">
        <f t="shared" si="69"/>
        <v/>
      </c>
      <c r="AR115" s="46" t="str">
        <f t="shared" si="55"/>
        <v/>
      </c>
      <c r="AS115" s="46" t="str">
        <f t="shared" si="72"/>
        <v/>
      </c>
      <c r="AT115" s="46" t="str">
        <f t="shared" si="56"/>
        <v/>
      </c>
    </row>
    <row r="116" spans="1:46">
      <c r="A116">
        <v>1483</v>
      </c>
      <c r="B116">
        <v>1483</v>
      </c>
      <c r="C116">
        <f t="shared" si="49"/>
        <v>1483</v>
      </c>
      <c r="D116">
        <f t="shared" si="50"/>
        <v>1483</v>
      </c>
      <c r="E116" s="15">
        <f t="shared" si="51"/>
        <v>1483</v>
      </c>
      <c r="F116" s="9" t="str">
        <f>IF(data!V115="","",data!V115)</f>
        <v/>
      </c>
      <c r="G116" s="35"/>
      <c r="H116" s="35" t="str">
        <f t="shared" si="67"/>
        <v/>
      </c>
      <c r="I116" s="9" t="str">
        <f>IF(data!Z115="","",data!Z115)</f>
        <v/>
      </c>
      <c r="J116" s="9">
        <f t="shared" si="54"/>
        <v>49.5</v>
      </c>
      <c r="K116" s="49">
        <f t="shared" si="76"/>
        <v>0.40141137401411375</v>
      </c>
      <c r="L116" s="45">
        <f t="shared" si="58"/>
        <v>0</v>
      </c>
      <c r="N116" s="8" t="str">
        <f t="shared" si="52"/>
        <v/>
      </c>
      <c r="P116" s="20" t="str">
        <f>IF(data!U115="","",data!U115)</f>
        <v/>
      </c>
      <c r="Q116" s="20" t="str">
        <f>IF(ISNA(data!Y115)=TRUE,"",IF(data!Y115="","",data!Y115))</f>
        <v/>
      </c>
      <c r="R116" s="20">
        <f t="shared" si="59"/>
        <v>3.9569267571428566</v>
      </c>
      <c r="S116" s="49">
        <f t="shared" si="77"/>
        <v>0.13639279698376269</v>
      </c>
      <c r="T116" s="34">
        <f t="shared" si="73"/>
        <v>0</v>
      </c>
      <c r="U116" s="15"/>
      <c r="V116" s="30" t="str">
        <f t="shared" si="61"/>
        <v/>
      </c>
      <c r="X116" s="9" t="str">
        <f>IF(data!W115="","",data!W115)</f>
        <v/>
      </c>
      <c r="Y116" s="96" t="e">
        <f>IF(data!AA115="",#N/A,data!AA115)</f>
        <v>#N/A</v>
      </c>
      <c r="Z116" s="99">
        <f t="shared" si="62"/>
        <v>1267.4475</v>
      </c>
      <c r="AA116" s="49">
        <f t="shared" si="78"/>
        <v>0.27228225145744467</v>
      </c>
      <c r="AB116" s="34">
        <f t="shared" si="74"/>
        <v>0</v>
      </c>
      <c r="AC116" s="15"/>
      <c r="AD116" s="30"/>
      <c r="AE116" s="15">
        <f>data!G115</f>
        <v>4.200798151648813E-2</v>
      </c>
      <c r="AF116" s="30">
        <f t="shared" si="79"/>
        <v>4.3776939655172445E-3</v>
      </c>
      <c r="AG116" s="30">
        <f t="shared" si="64"/>
        <v>0</v>
      </c>
      <c r="AH116" s="15" t="str">
        <f t="shared" si="68"/>
        <v/>
      </c>
      <c r="AI116" s="9">
        <f>data!C115</f>
        <v>0.90321428571428564</v>
      </c>
      <c r="AJ116" s="8">
        <f t="shared" si="81"/>
        <v>-1.3392974825359172E-2</v>
      </c>
      <c r="AK116" s="8">
        <f t="shared" si="66"/>
        <v>0</v>
      </c>
      <c r="AL116" s="74" t="str">
        <f t="shared" si="69"/>
        <v/>
      </c>
      <c r="AR116" s="46" t="str">
        <f t="shared" si="55"/>
        <v/>
      </c>
      <c r="AS116" s="46" t="str">
        <f t="shared" si="72"/>
        <v/>
      </c>
      <c r="AT116" s="46" t="str">
        <f t="shared" si="56"/>
        <v/>
      </c>
    </row>
    <row r="117" spans="1:46">
      <c r="A117">
        <v>1484</v>
      </c>
      <c r="B117">
        <v>1484</v>
      </c>
      <c r="C117">
        <f t="shared" si="49"/>
        <v>1484</v>
      </c>
      <c r="D117">
        <f t="shared" si="50"/>
        <v>1484</v>
      </c>
      <c r="E117" s="15">
        <f t="shared" si="51"/>
        <v>1484</v>
      </c>
      <c r="F117" s="9" t="str">
        <f>IF(data!V116="","",data!V116)</f>
        <v/>
      </c>
      <c r="G117" s="35"/>
      <c r="H117" s="35" t="str">
        <f t="shared" si="67"/>
        <v/>
      </c>
      <c r="I117" s="9" t="str">
        <f>IF(data!Z116="","",data!Z116)</f>
        <v/>
      </c>
      <c r="J117" s="9">
        <f t="shared" si="54"/>
        <v>49.5</v>
      </c>
      <c r="K117" s="49">
        <f t="shared" si="76"/>
        <v>0.40141137401411375</v>
      </c>
      <c r="L117" s="45">
        <f t="shared" si="58"/>
        <v>0</v>
      </c>
      <c r="N117" s="8" t="str">
        <f t="shared" si="52"/>
        <v/>
      </c>
      <c r="P117" s="20" t="str">
        <f>IF(data!U116="","",data!U116)</f>
        <v/>
      </c>
      <c r="Q117" s="20" t="str">
        <f>IF(ISNA(data!Y116)=TRUE,"",IF(data!Y116="","",data!Y116))</f>
        <v/>
      </c>
      <c r="R117" s="20">
        <f t="shared" si="59"/>
        <v>3.9569267571428566</v>
      </c>
      <c r="S117" s="49">
        <f t="shared" si="77"/>
        <v>0.13639279698376269</v>
      </c>
      <c r="T117" s="34">
        <f t="shared" si="73"/>
        <v>0</v>
      </c>
      <c r="U117" s="15"/>
      <c r="V117" s="30" t="str">
        <f t="shared" si="61"/>
        <v/>
      </c>
      <c r="X117" s="9" t="str">
        <f>IF(data!W116="","",data!W116)</f>
        <v/>
      </c>
      <c r="Y117" s="96" t="e">
        <f>IF(data!AA116="",#N/A,data!AA116)</f>
        <v>#N/A</v>
      </c>
      <c r="Z117" s="99">
        <f t="shared" si="62"/>
        <v>1267.4475</v>
      </c>
      <c r="AA117" s="49">
        <f t="shared" si="78"/>
        <v>0.27228225145744467</v>
      </c>
      <c r="AB117" s="34">
        <f t="shared" si="74"/>
        <v>0</v>
      </c>
      <c r="AC117" s="15"/>
      <c r="AD117" s="30"/>
      <c r="AE117" s="15">
        <f>data!G116</f>
        <v>4.200798151648813E-2</v>
      </c>
      <c r="AF117" s="30">
        <f t="shared" si="79"/>
        <v>4.3776939655172445E-3</v>
      </c>
      <c r="AG117" s="30">
        <f t="shared" si="64"/>
        <v>0</v>
      </c>
      <c r="AH117" s="15" t="str">
        <f t="shared" si="68"/>
        <v/>
      </c>
      <c r="AI117" s="9">
        <f>data!C116</f>
        <v>0.90321428571428564</v>
      </c>
      <c r="AJ117" s="8">
        <f t="shared" si="81"/>
        <v>-1.3392974825359172E-2</v>
      </c>
      <c r="AK117" s="8">
        <f t="shared" si="66"/>
        <v>0</v>
      </c>
      <c r="AL117" s="74" t="str">
        <f t="shared" si="69"/>
        <v/>
      </c>
      <c r="AR117" s="46" t="str">
        <f t="shared" si="55"/>
        <v/>
      </c>
      <c r="AS117" s="46" t="str">
        <f t="shared" si="72"/>
        <v/>
      </c>
      <c r="AT117" s="46" t="str">
        <f t="shared" si="56"/>
        <v/>
      </c>
    </row>
    <row r="118" spans="1:46">
      <c r="A118">
        <v>1485</v>
      </c>
      <c r="B118">
        <v>1485</v>
      </c>
      <c r="C118">
        <f t="shared" si="49"/>
        <v>1485</v>
      </c>
      <c r="D118">
        <f t="shared" si="50"/>
        <v>1485</v>
      </c>
      <c r="E118" s="15">
        <f t="shared" si="51"/>
        <v>1485</v>
      </c>
      <c r="F118" s="9" t="str">
        <f>IF(data!V117="","",data!V117)</f>
        <v/>
      </c>
      <c r="G118" s="35"/>
      <c r="H118" s="35" t="str">
        <f t="shared" si="67"/>
        <v/>
      </c>
      <c r="I118" s="9" t="str">
        <f>IF(data!Z117="","",data!Z117)</f>
        <v/>
      </c>
      <c r="J118" s="9">
        <f t="shared" si="54"/>
        <v>49.5</v>
      </c>
      <c r="K118" s="49">
        <f t="shared" si="76"/>
        <v>0.40141137401411375</v>
      </c>
      <c r="L118" s="45">
        <f t="shared" si="58"/>
        <v>0</v>
      </c>
      <c r="N118" s="8" t="str">
        <f t="shared" si="52"/>
        <v/>
      </c>
      <c r="P118" s="20" t="str">
        <f>IF(data!U117="","",data!U117)</f>
        <v/>
      </c>
      <c r="Q118" s="20" t="str">
        <f>IF(ISNA(data!Y117)=TRUE,"",IF(data!Y117="","",data!Y117))</f>
        <v/>
      </c>
      <c r="R118" s="20">
        <f t="shared" si="59"/>
        <v>3.9569267571428566</v>
      </c>
      <c r="S118" s="49">
        <f t="shared" si="77"/>
        <v>0.13639279698376269</v>
      </c>
      <c r="T118" s="34">
        <f t="shared" si="73"/>
        <v>0</v>
      </c>
      <c r="U118" s="15"/>
      <c r="V118" s="30" t="str">
        <f t="shared" si="61"/>
        <v/>
      </c>
      <c r="X118" s="9" t="str">
        <f>IF(data!W117="","",data!W117)</f>
        <v/>
      </c>
      <c r="Y118" s="96" t="e">
        <f>IF(data!AA117="",#N/A,data!AA117)</f>
        <v>#N/A</v>
      </c>
      <c r="Z118" s="99">
        <f t="shared" si="62"/>
        <v>1267.4475</v>
      </c>
      <c r="AA118" s="49">
        <f t="shared" si="78"/>
        <v>0.27228225145744467</v>
      </c>
      <c r="AB118" s="34">
        <f t="shared" si="74"/>
        <v>0</v>
      </c>
      <c r="AC118" s="15"/>
      <c r="AD118" s="30"/>
      <c r="AE118" s="15">
        <f>data!G117</f>
        <v>4.200798151648813E-2</v>
      </c>
      <c r="AF118" s="30">
        <f t="shared" si="79"/>
        <v>4.3776939655172445E-3</v>
      </c>
      <c r="AG118" s="30">
        <f t="shared" si="64"/>
        <v>0</v>
      </c>
      <c r="AH118" s="15" t="str">
        <f t="shared" si="68"/>
        <v/>
      </c>
      <c r="AI118" s="9">
        <f>data!C117</f>
        <v>0.90321428571428564</v>
      </c>
      <c r="AJ118" s="8">
        <f t="shared" si="81"/>
        <v>-1.3392974825359172E-2</v>
      </c>
      <c r="AK118" s="8">
        <f t="shared" si="66"/>
        <v>0</v>
      </c>
      <c r="AL118" s="74" t="str">
        <f t="shared" si="69"/>
        <v/>
      </c>
      <c r="AR118" s="46" t="str">
        <f t="shared" si="55"/>
        <v/>
      </c>
      <c r="AS118" s="46" t="str">
        <f t="shared" si="72"/>
        <v/>
      </c>
      <c r="AT118" s="46" t="str">
        <f t="shared" si="56"/>
        <v/>
      </c>
    </row>
    <row r="119" spans="1:46">
      <c r="A119">
        <v>1486</v>
      </c>
      <c r="B119">
        <v>1486</v>
      </c>
      <c r="C119">
        <f t="shared" si="49"/>
        <v>1486</v>
      </c>
      <c r="D119">
        <f t="shared" si="50"/>
        <v>1486</v>
      </c>
      <c r="E119" s="15">
        <f t="shared" si="51"/>
        <v>1486</v>
      </c>
      <c r="F119" s="9" t="str">
        <f>IF(data!V118="","",data!V118)</f>
        <v/>
      </c>
      <c r="G119" s="35"/>
      <c r="H119" s="35" t="str">
        <f t="shared" si="67"/>
        <v/>
      </c>
      <c r="I119" s="9" t="str">
        <f>IF(data!Z118="","",data!Z118)</f>
        <v/>
      </c>
      <c r="J119" s="9">
        <f t="shared" si="54"/>
        <v>49.5</v>
      </c>
      <c r="K119" s="49">
        <f t="shared" si="76"/>
        <v>0.40141137401411375</v>
      </c>
      <c r="L119" s="45">
        <f t="shared" si="58"/>
        <v>0</v>
      </c>
      <c r="N119" s="8" t="str">
        <f t="shared" si="52"/>
        <v/>
      </c>
      <c r="P119" s="20" t="str">
        <f>IF(data!U118="","",data!U118)</f>
        <v/>
      </c>
      <c r="Q119" s="20" t="str">
        <f>IF(ISNA(data!Y118)=TRUE,"",IF(data!Y118="","",data!Y118))</f>
        <v/>
      </c>
      <c r="R119" s="20">
        <f t="shared" si="59"/>
        <v>3.9569267571428566</v>
      </c>
      <c r="S119" s="49">
        <f t="shared" si="77"/>
        <v>0.13639279698376269</v>
      </c>
      <c r="T119" s="34">
        <f t="shared" si="73"/>
        <v>0</v>
      </c>
      <c r="U119" s="15"/>
      <c r="V119" s="30" t="str">
        <f t="shared" si="61"/>
        <v/>
      </c>
      <c r="X119" s="9" t="str">
        <f>IF(data!W118="","",data!W118)</f>
        <v/>
      </c>
      <c r="Y119" s="96" t="e">
        <f>IF(data!AA118="",#N/A,data!AA118)</f>
        <v>#N/A</v>
      </c>
      <c r="Z119" s="99">
        <f t="shared" si="62"/>
        <v>1267.4475</v>
      </c>
      <c r="AA119" s="49">
        <f t="shared" si="78"/>
        <v>0.27228225145744467</v>
      </c>
      <c r="AB119" s="34">
        <f t="shared" si="74"/>
        <v>0</v>
      </c>
      <c r="AC119" s="15"/>
      <c r="AD119" s="30"/>
      <c r="AE119" s="15">
        <f>data!G118</f>
        <v>4.200798151648813E-2</v>
      </c>
      <c r="AF119" s="30">
        <f t="shared" si="79"/>
        <v>4.3776939655172445E-3</v>
      </c>
      <c r="AG119" s="30">
        <f t="shared" si="64"/>
        <v>0</v>
      </c>
      <c r="AH119" s="15" t="str">
        <f t="shared" si="68"/>
        <v/>
      </c>
      <c r="AI119" s="9">
        <f>data!C118</f>
        <v>0.90321428571428564</v>
      </c>
      <c r="AJ119" s="8">
        <f t="shared" si="81"/>
        <v>-1.3392974825359172E-2</v>
      </c>
      <c r="AK119" s="8">
        <f t="shared" si="66"/>
        <v>0</v>
      </c>
      <c r="AL119" s="74" t="str">
        <f t="shared" si="69"/>
        <v/>
      </c>
      <c r="AR119" s="46" t="str">
        <f t="shared" si="55"/>
        <v/>
      </c>
      <c r="AS119" s="46" t="str">
        <f t="shared" si="72"/>
        <v/>
      </c>
      <c r="AT119" s="46" t="str">
        <f t="shared" si="56"/>
        <v/>
      </c>
    </row>
    <row r="120" spans="1:46">
      <c r="A120">
        <v>1487</v>
      </c>
      <c r="B120">
        <v>1487</v>
      </c>
      <c r="C120">
        <f t="shared" si="49"/>
        <v>1487</v>
      </c>
      <c r="D120">
        <f t="shared" si="50"/>
        <v>1487</v>
      </c>
      <c r="E120" s="15">
        <f t="shared" si="51"/>
        <v>1487</v>
      </c>
      <c r="F120" s="9" t="str">
        <f>IF(data!V119="","",data!V119)</f>
        <v/>
      </c>
      <c r="G120" s="35"/>
      <c r="H120" s="35" t="str">
        <f t="shared" si="67"/>
        <v/>
      </c>
      <c r="I120" s="9" t="str">
        <f>IF(data!Z119="","",data!Z119)</f>
        <v/>
      </c>
      <c r="J120" s="9">
        <f t="shared" si="54"/>
        <v>49.5</v>
      </c>
      <c r="K120" s="49">
        <f t="shared" si="76"/>
        <v>0.40141137401411375</v>
      </c>
      <c r="L120" s="45">
        <f t="shared" si="58"/>
        <v>0</v>
      </c>
      <c r="N120" s="8" t="str">
        <f t="shared" si="52"/>
        <v/>
      </c>
      <c r="P120" s="20" t="str">
        <f>IF(data!U119="","",data!U119)</f>
        <v/>
      </c>
      <c r="Q120" s="20" t="str">
        <f>IF(ISNA(data!Y119)=TRUE,"",IF(data!Y119="","",data!Y119))</f>
        <v/>
      </c>
      <c r="R120" s="20">
        <f t="shared" si="59"/>
        <v>3.9569267571428566</v>
      </c>
      <c r="S120" s="49">
        <f t="shared" si="77"/>
        <v>0.13639279698376269</v>
      </c>
      <c r="T120" s="34">
        <f t="shared" si="73"/>
        <v>0</v>
      </c>
      <c r="U120" s="15"/>
      <c r="V120" s="30" t="str">
        <f t="shared" si="61"/>
        <v/>
      </c>
      <c r="X120" s="9" t="str">
        <f>IF(data!W119="","",data!W119)</f>
        <v/>
      </c>
      <c r="Y120" s="96" t="e">
        <f>IF(data!AA119="",#N/A,data!AA119)</f>
        <v>#N/A</v>
      </c>
      <c r="Z120" s="99">
        <f t="shared" si="62"/>
        <v>1267.4475</v>
      </c>
      <c r="AA120" s="49">
        <f t="shared" si="78"/>
        <v>0.27228225145744467</v>
      </c>
      <c r="AB120" s="34">
        <f t="shared" si="74"/>
        <v>0</v>
      </c>
      <c r="AC120" s="15"/>
      <c r="AD120" s="30"/>
      <c r="AE120" s="15">
        <f>data!G119</f>
        <v>4.200798151648813E-2</v>
      </c>
      <c r="AF120" s="30">
        <f>AF121</f>
        <v>4.3776939655172445E-3</v>
      </c>
      <c r="AG120" s="30">
        <f t="shared" si="64"/>
        <v>0</v>
      </c>
      <c r="AH120" s="15" t="str">
        <f t="shared" si="68"/>
        <v/>
      </c>
      <c r="AI120" s="9">
        <f>data!C119</f>
        <v>0.90321428571428564</v>
      </c>
      <c r="AJ120" s="8">
        <f t="shared" si="81"/>
        <v>-1.3392974825359172E-2</v>
      </c>
      <c r="AK120" s="8">
        <f t="shared" si="66"/>
        <v>0</v>
      </c>
      <c r="AL120" s="74" t="str">
        <f t="shared" si="69"/>
        <v/>
      </c>
      <c r="AR120" s="46" t="str">
        <f t="shared" si="55"/>
        <v/>
      </c>
      <c r="AS120" s="46" t="str">
        <f t="shared" si="72"/>
        <v/>
      </c>
      <c r="AT120" s="46" t="str">
        <f t="shared" si="56"/>
        <v/>
      </c>
    </row>
    <row r="121" spans="1:46">
      <c r="A121">
        <v>1488</v>
      </c>
      <c r="B121">
        <v>1488</v>
      </c>
      <c r="C121">
        <f t="shared" si="49"/>
        <v>1488</v>
      </c>
      <c r="D121">
        <f t="shared" si="50"/>
        <v>1488</v>
      </c>
      <c r="E121" s="15">
        <f t="shared" si="51"/>
        <v>1488</v>
      </c>
      <c r="F121" s="9" t="str">
        <f>IF(data!V120="","",data!V120)</f>
        <v/>
      </c>
      <c r="G121" s="35"/>
      <c r="H121" s="35" t="str">
        <f t="shared" si="67"/>
        <v/>
      </c>
      <c r="I121" s="9" t="str">
        <f>IF(data!Z120="","",data!Z120)</f>
        <v/>
      </c>
      <c r="J121" s="9">
        <f t="shared" si="54"/>
        <v>49.5</v>
      </c>
      <c r="K121" s="49">
        <f t="shared" si="76"/>
        <v>0.40141137401411375</v>
      </c>
      <c r="L121" s="45">
        <f t="shared" si="58"/>
        <v>0</v>
      </c>
      <c r="N121" s="8" t="str">
        <f t="shared" si="52"/>
        <v/>
      </c>
      <c r="P121" s="20" t="str">
        <f>IF(data!U120="","",data!U120)</f>
        <v/>
      </c>
      <c r="Q121" s="20" t="str">
        <f>IF(ISNA(data!Y120)=TRUE,"",IF(data!Y120="","",data!Y120))</f>
        <v/>
      </c>
      <c r="R121" s="20">
        <f t="shared" si="59"/>
        <v>3.9569267571428566</v>
      </c>
      <c r="S121" s="49">
        <f t="shared" si="77"/>
        <v>0.13639279698376269</v>
      </c>
      <c r="T121" s="34">
        <f t="shared" si="73"/>
        <v>0</v>
      </c>
      <c r="U121" s="15"/>
      <c r="V121" s="30" t="str">
        <f t="shared" si="61"/>
        <v/>
      </c>
      <c r="X121" s="9" t="str">
        <f>IF(data!W120="","",data!W120)</f>
        <v/>
      </c>
      <c r="Y121" s="96" t="e">
        <f>IF(data!AA120="",#N/A,data!AA120)</f>
        <v>#N/A</v>
      </c>
      <c r="Z121" s="99">
        <f t="shared" si="62"/>
        <v>1267.4475</v>
      </c>
      <c r="AA121" s="49">
        <f t="shared" si="78"/>
        <v>0.27228225145744467</v>
      </c>
      <c r="AB121" s="34">
        <f t="shared" si="74"/>
        <v>0</v>
      </c>
      <c r="AC121" s="15"/>
      <c r="AD121" s="30"/>
      <c r="AE121" s="15">
        <f>data!G120</f>
        <v>4.7892720306513412E-2</v>
      </c>
      <c r="AF121" s="30">
        <f>(AE121/AE120-1)/(A121-A89)</f>
        <v>4.3776939655172445E-3</v>
      </c>
      <c r="AG121" s="30">
        <f t="shared" si="64"/>
        <v>0.14008620689655182</v>
      </c>
      <c r="AH121" s="15" t="str">
        <f t="shared" si="68"/>
        <v/>
      </c>
      <c r="AI121" s="9">
        <f>data!C120</f>
        <v>0.90321428571428564</v>
      </c>
      <c r="AJ121" s="8">
        <f t="shared" si="81"/>
        <v>-1.3392974825359172E-2</v>
      </c>
      <c r="AK121" s="8">
        <f t="shared" si="66"/>
        <v>0</v>
      </c>
      <c r="AL121" s="74" t="str">
        <f t="shared" si="69"/>
        <v/>
      </c>
      <c r="AR121" s="46" t="str">
        <f t="shared" si="55"/>
        <v/>
      </c>
      <c r="AS121" s="46" t="str">
        <f t="shared" si="72"/>
        <v/>
      </c>
      <c r="AT121" s="46" t="str">
        <f t="shared" si="56"/>
        <v/>
      </c>
    </row>
    <row r="122" spans="1:46">
      <c r="A122">
        <v>1489</v>
      </c>
      <c r="B122">
        <v>1489</v>
      </c>
      <c r="C122">
        <f t="shared" si="49"/>
        <v>1489</v>
      </c>
      <c r="D122">
        <f t="shared" si="50"/>
        <v>1489</v>
      </c>
      <c r="E122" s="15">
        <f t="shared" si="51"/>
        <v>1489</v>
      </c>
      <c r="F122" s="9" t="str">
        <f>IF(data!V121="","",data!V121)</f>
        <v/>
      </c>
      <c r="G122" s="35"/>
      <c r="H122" s="35" t="str">
        <f t="shared" si="67"/>
        <v/>
      </c>
      <c r="I122" s="9" t="str">
        <f>IF(data!Z121="","",data!Z121)</f>
        <v/>
      </c>
      <c r="J122" s="9">
        <f t="shared" si="54"/>
        <v>49.5</v>
      </c>
      <c r="K122" s="49">
        <f t="shared" si="76"/>
        <v>0.40141137401411375</v>
      </c>
      <c r="L122" s="45">
        <f t="shared" si="58"/>
        <v>0</v>
      </c>
      <c r="N122" s="8" t="str">
        <f t="shared" si="52"/>
        <v/>
      </c>
      <c r="P122" s="20" t="str">
        <f>IF(data!U121="","",data!U121)</f>
        <v/>
      </c>
      <c r="Q122" s="20" t="str">
        <f>IF(ISNA(data!Y121)=TRUE,"",IF(data!Y121="","",data!Y121))</f>
        <v/>
      </c>
      <c r="R122" s="20">
        <f t="shared" si="59"/>
        <v>3.9569267571428566</v>
      </c>
      <c r="S122" s="49">
        <f t="shared" si="77"/>
        <v>0.13639279698376269</v>
      </c>
      <c r="T122" s="34">
        <f t="shared" si="73"/>
        <v>0</v>
      </c>
      <c r="U122" s="15"/>
      <c r="V122" s="30" t="str">
        <f t="shared" si="61"/>
        <v/>
      </c>
      <c r="X122" s="9" t="str">
        <f>IF(data!W121="","",data!W121)</f>
        <v/>
      </c>
      <c r="Y122" s="96" t="e">
        <f>IF(data!AA121="",#N/A,data!AA121)</f>
        <v>#N/A</v>
      </c>
      <c r="Z122" s="99">
        <f t="shared" si="62"/>
        <v>1267.4475</v>
      </c>
      <c r="AA122" s="49">
        <f t="shared" si="78"/>
        <v>0.27228225145744467</v>
      </c>
      <c r="AB122" s="34">
        <f t="shared" si="74"/>
        <v>0</v>
      </c>
      <c r="AC122" s="15"/>
      <c r="AD122" s="30"/>
      <c r="AE122" s="15">
        <f>data!G121</f>
        <v>4.7892720306513412E-2</v>
      </c>
      <c r="AF122" s="30">
        <f t="shared" ref="AF122:AF143" si="82">AF123</f>
        <v>7.6530612244897949E-3</v>
      </c>
      <c r="AG122" s="30">
        <f t="shared" si="64"/>
        <v>0</v>
      </c>
      <c r="AH122" s="15" t="str">
        <f t="shared" si="68"/>
        <v/>
      </c>
      <c r="AI122" s="9">
        <f>data!C121</f>
        <v>0.90321428571428564</v>
      </c>
      <c r="AJ122" s="8">
        <f t="shared" si="81"/>
        <v>-1.3392974825359172E-2</v>
      </c>
      <c r="AK122" s="8">
        <f t="shared" si="66"/>
        <v>0</v>
      </c>
      <c r="AL122" s="74" t="str">
        <f t="shared" si="69"/>
        <v/>
      </c>
      <c r="AR122" s="46" t="str">
        <f t="shared" si="55"/>
        <v/>
      </c>
      <c r="AS122" s="46" t="str">
        <f t="shared" si="72"/>
        <v/>
      </c>
      <c r="AT122" s="46" t="str">
        <f t="shared" si="56"/>
        <v/>
      </c>
    </row>
    <row r="123" spans="1:46">
      <c r="A123">
        <v>1490</v>
      </c>
      <c r="B123">
        <v>1490</v>
      </c>
      <c r="C123">
        <f t="shared" si="49"/>
        <v>1490</v>
      </c>
      <c r="D123">
        <f t="shared" si="50"/>
        <v>1490</v>
      </c>
      <c r="E123" s="15">
        <f t="shared" si="51"/>
        <v>1490</v>
      </c>
      <c r="F123" s="9" t="str">
        <f>IF(data!V122="","",data!V122)</f>
        <v/>
      </c>
      <c r="G123" s="35"/>
      <c r="H123" s="35" t="str">
        <f t="shared" si="67"/>
        <v/>
      </c>
      <c r="I123" s="9" t="str">
        <f>IF(data!Z122="","",data!Z122)</f>
        <v/>
      </c>
      <c r="J123" s="9">
        <f t="shared" si="54"/>
        <v>49.5</v>
      </c>
      <c r="K123" s="49">
        <f t="shared" si="76"/>
        <v>0.40141137401411375</v>
      </c>
      <c r="L123" s="45">
        <f t="shared" si="58"/>
        <v>0</v>
      </c>
      <c r="N123" s="8" t="str">
        <f t="shared" si="52"/>
        <v/>
      </c>
      <c r="P123" s="20" t="str">
        <f>IF(data!U122="","",data!U122)</f>
        <v/>
      </c>
      <c r="Q123" s="20" t="str">
        <f>IF(ISNA(data!Y122)=TRUE,"",IF(data!Y122="","",data!Y122))</f>
        <v/>
      </c>
      <c r="R123" s="20">
        <f t="shared" si="59"/>
        <v>3.9569267571428566</v>
      </c>
      <c r="S123" s="49">
        <f t="shared" si="77"/>
        <v>0.13639279698376269</v>
      </c>
      <c r="T123" s="34">
        <f t="shared" si="73"/>
        <v>0</v>
      </c>
      <c r="U123" s="15"/>
      <c r="V123" s="30" t="str">
        <f t="shared" si="61"/>
        <v/>
      </c>
      <c r="X123" s="9" t="str">
        <f>IF(data!W122="","",data!W122)</f>
        <v/>
      </c>
      <c r="Y123" s="96" t="e">
        <f>IF(data!AA122="",#N/A,data!AA122)</f>
        <v>#N/A</v>
      </c>
      <c r="Z123" s="99">
        <f t="shared" si="62"/>
        <v>1267.4475</v>
      </c>
      <c r="AA123" s="49">
        <f t="shared" si="78"/>
        <v>0.27228225145744467</v>
      </c>
      <c r="AB123" s="34">
        <f t="shared" si="74"/>
        <v>0</v>
      </c>
      <c r="AC123" s="15"/>
      <c r="AD123" s="30"/>
      <c r="AE123" s="15">
        <f>data!G122</f>
        <v>4.7892720306513412E-2</v>
      </c>
      <c r="AF123" s="30">
        <f t="shared" si="82"/>
        <v>7.6530612244897949E-3</v>
      </c>
      <c r="AG123" s="30">
        <f t="shared" si="64"/>
        <v>0</v>
      </c>
      <c r="AH123" s="15" t="str">
        <f t="shared" si="68"/>
        <v/>
      </c>
      <c r="AI123" s="9">
        <f>data!C122</f>
        <v>0.90321428571428564</v>
      </c>
      <c r="AJ123" s="8">
        <f t="shared" si="81"/>
        <v>-1.3392974825359172E-2</v>
      </c>
      <c r="AK123" s="8">
        <f t="shared" si="66"/>
        <v>0</v>
      </c>
      <c r="AL123" s="74" t="str">
        <f t="shared" si="69"/>
        <v/>
      </c>
      <c r="AR123" s="46" t="str">
        <f t="shared" si="55"/>
        <v/>
      </c>
      <c r="AS123" s="46" t="str">
        <f t="shared" si="72"/>
        <v/>
      </c>
      <c r="AT123" s="46" t="str">
        <f t="shared" si="56"/>
        <v/>
      </c>
    </row>
    <row r="124" spans="1:46">
      <c r="A124">
        <v>1491</v>
      </c>
      <c r="B124">
        <v>1491</v>
      </c>
      <c r="C124">
        <f t="shared" si="49"/>
        <v>1491</v>
      </c>
      <c r="D124">
        <f t="shared" si="50"/>
        <v>1491</v>
      </c>
      <c r="E124" s="15">
        <f t="shared" si="51"/>
        <v>1491</v>
      </c>
      <c r="F124" s="9" t="str">
        <f>IF(data!V123="","",data!V123)</f>
        <v/>
      </c>
      <c r="G124" s="35"/>
      <c r="H124" s="35" t="str">
        <f t="shared" si="67"/>
        <v/>
      </c>
      <c r="I124" s="9" t="str">
        <f>IF(data!Z123="","",data!Z123)</f>
        <v/>
      </c>
      <c r="J124" s="9">
        <f t="shared" si="54"/>
        <v>49.5</v>
      </c>
      <c r="K124" s="49">
        <f t="shared" si="76"/>
        <v>0.40141137401411375</v>
      </c>
      <c r="L124" s="45">
        <f t="shared" si="58"/>
        <v>0</v>
      </c>
      <c r="N124" s="8" t="str">
        <f t="shared" si="52"/>
        <v/>
      </c>
      <c r="P124" s="20" t="str">
        <f>IF(data!U123="","",data!U123)</f>
        <v/>
      </c>
      <c r="Q124" s="20" t="str">
        <f>IF(ISNA(data!Y123)=TRUE,"",IF(data!Y123="","",data!Y123))</f>
        <v/>
      </c>
      <c r="R124" s="20">
        <f t="shared" si="59"/>
        <v>3.9569267571428566</v>
      </c>
      <c r="S124" s="49">
        <f t="shared" si="77"/>
        <v>0.13639279698376269</v>
      </c>
      <c r="T124" s="34">
        <f t="shared" si="73"/>
        <v>0</v>
      </c>
      <c r="U124" s="15"/>
      <c r="V124" s="30" t="str">
        <f t="shared" si="61"/>
        <v/>
      </c>
      <c r="X124" s="9" t="str">
        <f>IF(data!W123="","",data!W123)</f>
        <v/>
      </c>
      <c r="Y124" s="96" t="e">
        <f>IF(data!AA123="",#N/A,data!AA123)</f>
        <v>#N/A</v>
      </c>
      <c r="Z124" s="99">
        <f t="shared" si="62"/>
        <v>1267.4475</v>
      </c>
      <c r="AA124" s="49">
        <f t="shared" si="78"/>
        <v>0.27228225145744467</v>
      </c>
      <c r="AB124" s="34">
        <f t="shared" si="74"/>
        <v>0</v>
      </c>
      <c r="AC124" s="15"/>
      <c r="AD124" s="30"/>
      <c r="AE124" s="15">
        <f>data!G123</f>
        <v>4.7892720306513412E-2</v>
      </c>
      <c r="AF124" s="30">
        <f t="shared" si="82"/>
        <v>7.6530612244897949E-3</v>
      </c>
      <c r="AG124" s="30">
        <f t="shared" si="64"/>
        <v>0</v>
      </c>
      <c r="AH124" s="15" t="str">
        <f t="shared" si="68"/>
        <v/>
      </c>
      <c r="AI124" s="9">
        <f>data!C123</f>
        <v>0.90321428571428564</v>
      </c>
      <c r="AJ124" s="8">
        <f t="shared" si="81"/>
        <v>-1.3392974825359172E-2</v>
      </c>
      <c r="AK124" s="8">
        <f t="shared" si="66"/>
        <v>0</v>
      </c>
      <c r="AL124" s="74" t="str">
        <f t="shared" si="69"/>
        <v/>
      </c>
      <c r="AR124" s="46" t="str">
        <f t="shared" si="55"/>
        <v/>
      </c>
      <c r="AS124" s="46" t="str">
        <f t="shared" si="72"/>
        <v/>
      </c>
      <c r="AT124" s="46" t="str">
        <f t="shared" si="56"/>
        <v/>
      </c>
    </row>
    <row r="125" spans="1:46">
      <c r="A125">
        <v>1492</v>
      </c>
      <c r="B125">
        <v>1492</v>
      </c>
      <c r="C125">
        <f t="shared" si="49"/>
        <v>1492</v>
      </c>
      <c r="D125">
        <f t="shared" si="50"/>
        <v>1492</v>
      </c>
      <c r="E125" s="15">
        <f t="shared" si="51"/>
        <v>1492</v>
      </c>
      <c r="F125" s="9" t="str">
        <f>IF(data!V124="","",data!V124)</f>
        <v/>
      </c>
      <c r="G125" s="35"/>
      <c r="H125" s="35" t="str">
        <f t="shared" si="67"/>
        <v/>
      </c>
      <c r="I125" s="9" t="str">
        <f>IF(data!Z124="","",data!Z124)</f>
        <v/>
      </c>
      <c r="J125" s="9">
        <f t="shared" si="54"/>
        <v>49.5</v>
      </c>
      <c r="K125" s="49">
        <f t="shared" si="76"/>
        <v>0.40141137401411375</v>
      </c>
      <c r="L125" s="45">
        <f t="shared" si="58"/>
        <v>0</v>
      </c>
      <c r="N125" s="8" t="str">
        <f t="shared" si="52"/>
        <v/>
      </c>
      <c r="P125" s="20" t="str">
        <f>IF(data!U124="","",data!U124)</f>
        <v/>
      </c>
      <c r="Q125" s="20" t="str">
        <f>IF(ISNA(data!Y124)=TRUE,"",IF(data!Y124="","",data!Y124))</f>
        <v/>
      </c>
      <c r="R125" s="20">
        <f t="shared" si="59"/>
        <v>3.9569267571428566</v>
      </c>
      <c r="S125" s="49">
        <f t="shared" si="77"/>
        <v>0.13639279698376269</v>
      </c>
      <c r="T125" s="34">
        <f t="shared" si="73"/>
        <v>0</v>
      </c>
      <c r="U125" s="15"/>
      <c r="V125" s="30" t="str">
        <f t="shared" si="61"/>
        <v/>
      </c>
      <c r="X125" s="9" t="str">
        <f>IF(data!W124="","",data!W124)</f>
        <v/>
      </c>
      <c r="Y125" s="96" t="e">
        <f>IF(data!AA124="",#N/A,data!AA124)</f>
        <v>#N/A</v>
      </c>
      <c r="Z125" s="99">
        <f t="shared" si="62"/>
        <v>1267.4475</v>
      </c>
      <c r="AA125" s="49">
        <f t="shared" si="78"/>
        <v>0.27228225145744467</v>
      </c>
      <c r="AB125" s="34">
        <f t="shared" si="74"/>
        <v>0</v>
      </c>
      <c r="AC125" s="15"/>
      <c r="AD125" s="30"/>
      <c r="AE125" s="15">
        <f>data!G124</f>
        <v>4.7892720306513412E-2</v>
      </c>
      <c r="AF125" s="30">
        <f t="shared" si="82"/>
        <v>7.6530612244897949E-3</v>
      </c>
      <c r="AG125" s="30">
        <f t="shared" si="64"/>
        <v>0</v>
      </c>
      <c r="AH125" s="15" t="str">
        <f t="shared" si="68"/>
        <v/>
      </c>
      <c r="AI125" s="9">
        <f>data!C124</f>
        <v>0.90321428571428564</v>
      </c>
      <c r="AJ125" s="8">
        <f t="shared" si="81"/>
        <v>-1.3392974825359172E-2</v>
      </c>
      <c r="AK125" s="8">
        <f t="shared" si="66"/>
        <v>0</v>
      </c>
      <c r="AL125" s="74" t="str">
        <f t="shared" si="69"/>
        <v/>
      </c>
      <c r="AR125" s="46" t="str">
        <f t="shared" si="55"/>
        <v/>
      </c>
      <c r="AS125" s="46" t="str">
        <f t="shared" si="72"/>
        <v/>
      </c>
      <c r="AT125" s="46" t="str">
        <f t="shared" si="56"/>
        <v/>
      </c>
    </row>
    <row r="126" spans="1:46">
      <c r="A126">
        <v>1493</v>
      </c>
      <c r="B126">
        <v>1493</v>
      </c>
      <c r="C126">
        <f t="shared" si="49"/>
        <v>1493</v>
      </c>
      <c r="D126">
        <f t="shared" si="50"/>
        <v>1493</v>
      </c>
      <c r="E126" s="15">
        <f t="shared" si="51"/>
        <v>1493</v>
      </c>
      <c r="F126" s="9" t="str">
        <f>IF(data!V125="","",data!V125)</f>
        <v/>
      </c>
      <c r="G126" s="35"/>
      <c r="H126" s="35" t="str">
        <f t="shared" si="67"/>
        <v/>
      </c>
      <c r="I126" s="9" t="str">
        <f>IF(data!Z125="","",data!Z125)</f>
        <v/>
      </c>
      <c r="J126" s="9">
        <f t="shared" si="54"/>
        <v>49.5</v>
      </c>
      <c r="K126" s="49">
        <f t="shared" si="76"/>
        <v>0.40141137401411375</v>
      </c>
      <c r="L126" s="45">
        <f t="shared" si="58"/>
        <v>0</v>
      </c>
      <c r="N126" s="8" t="str">
        <f t="shared" si="52"/>
        <v/>
      </c>
      <c r="P126" s="20" t="str">
        <f>IF(data!U125="","",data!U125)</f>
        <v/>
      </c>
      <c r="Q126" s="20" t="str">
        <f>IF(ISNA(data!Y125)=TRUE,"",IF(data!Y125="","",data!Y125))</f>
        <v/>
      </c>
      <c r="R126" s="20">
        <f t="shared" si="59"/>
        <v>3.9569267571428566</v>
      </c>
      <c r="S126" s="49">
        <f t="shared" si="77"/>
        <v>0.13639279698376269</v>
      </c>
      <c r="T126" s="34">
        <f t="shared" si="73"/>
        <v>0</v>
      </c>
      <c r="U126" s="15"/>
      <c r="V126" s="30" t="str">
        <f t="shared" si="61"/>
        <v/>
      </c>
      <c r="X126" s="9" t="str">
        <f>IF(data!W125="","",data!W125)</f>
        <v/>
      </c>
      <c r="Y126" s="96" t="e">
        <f>IF(data!AA125="",#N/A,data!AA125)</f>
        <v>#N/A</v>
      </c>
      <c r="Z126" s="99">
        <f t="shared" si="62"/>
        <v>1267.4475</v>
      </c>
      <c r="AA126" s="49">
        <f t="shared" si="78"/>
        <v>0.27228225145744467</v>
      </c>
      <c r="AB126" s="34">
        <f t="shared" si="74"/>
        <v>0</v>
      </c>
      <c r="AC126" s="15"/>
      <c r="AD126" s="30"/>
      <c r="AE126" s="15">
        <f>data!G125</f>
        <v>4.7892720306513412E-2</v>
      </c>
      <c r="AF126" s="30">
        <f t="shared" si="82"/>
        <v>7.6530612244897949E-3</v>
      </c>
      <c r="AG126" s="30">
        <f t="shared" si="64"/>
        <v>0</v>
      </c>
      <c r="AH126" s="15" t="str">
        <f t="shared" si="68"/>
        <v/>
      </c>
      <c r="AI126" s="9">
        <f>data!C125</f>
        <v>0.90321428571428564</v>
      </c>
      <c r="AJ126" s="8">
        <f t="shared" si="81"/>
        <v>-1.3392974825359172E-2</v>
      </c>
      <c r="AK126" s="8">
        <f t="shared" si="66"/>
        <v>0</v>
      </c>
      <c r="AL126" s="74" t="str">
        <f t="shared" si="69"/>
        <v/>
      </c>
      <c r="AR126" s="46" t="str">
        <f t="shared" si="55"/>
        <v/>
      </c>
      <c r="AS126" s="46" t="str">
        <f t="shared" si="72"/>
        <v/>
      </c>
      <c r="AT126" s="46" t="str">
        <f t="shared" si="56"/>
        <v/>
      </c>
    </row>
    <row r="127" spans="1:46">
      <c r="A127">
        <v>1494</v>
      </c>
      <c r="B127">
        <v>1494</v>
      </c>
      <c r="C127">
        <f t="shared" si="49"/>
        <v>1494</v>
      </c>
      <c r="D127">
        <f t="shared" si="50"/>
        <v>1494</v>
      </c>
      <c r="E127" s="15">
        <f t="shared" si="51"/>
        <v>1494</v>
      </c>
      <c r="F127" s="9" t="str">
        <f>IF(data!V126="","",data!V126)</f>
        <v/>
      </c>
      <c r="G127" s="35"/>
      <c r="H127" s="35" t="str">
        <f t="shared" si="67"/>
        <v/>
      </c>
      <c r="I127" s="9" t="str">
        <f>IF(data!Z126="","",data!Z126)</f>
        <v/>
      </c>
      <c r="J127" s="9">
        <f t="shared" si="54"/>
        <v>49.5</v>
      </c>
      <c r="K127" s="49">
        <f t="shared" si="76"/>
        <v>0.40141137401411375</v>
      </c>
      <c r="L127" s="45">
        <f t="shared" si="58"/>
        <v>0</v>
      </c>
      <c r="N127" s="8" t="str">
        <f t="shared" si="52"/>
        <v/>
      </c>
      <c r="P127" s="20" t="str">
        <f>IF(data!U126="","",data!U126)</f>
        <v/>
      </c>
      <c r="Q127" s="20" t="str">
        <f>IF(ISNA(data!Y126)=TRUE,"",IF(data!Y126="","",data!Y126))</f>
        <v/>
      </c>
      <c r="R127" s="20">
        <f t="shared" si="59"/>
        <v>3.9569267571428566</v>
      </c>
      <c r="S127" s="49">
        <f t="shared" si="77"/>
        <v>0.13639279698376269</v>
      </c>
      <c r="T127" s="34">
        <f t="shared" si="73"/>
        <v>0</v>
      </c>
      <c r="U127" s="15"/>
      <c r="V127" s="30" t="str">
        <f t="shared" si="61"/>
        <v/>
      </c>
      <c r="X127" s="9" t="str">
        <f>IF(data!W126="","",data!W126)</f>
        <v/>
      </c>
      <c r="Y127" s="96" t="e">
        <f>IF(data!AA126="",#N/A,data!AA126)</f>
        <v>#N/A</v>
      </c>
      <c r="Z127" s="99">
        <f t="shared" si="62"/>
        <v>1267.4475</v>
      </c>
      <c r="AA127" s="49">
        <f t="shared" si="78"/>
        <v>0.27228225145744467</v>
      </c>
      <c r="AB127" s="34">
        <f t="shared" si="74"/>
        <v>0</v>
      </c>
      <c r="AC127" s="15"/>
      <c r="AD127" s="30"/>
      <c r="AE127" s="15">
        <f>data!G126</f>
        <v>4.7892720306513412E-2</v>
      </c>
      <c r="AF127" s="30">
        <f t="shared" si="82"/>
        <v>7.6530612244897949E-3</v>
      </c>
      <c r="AG127" s="30">
        <f t="shared" si="64"/>
        <v>0</v>
      </c>
      <c r="AH127" s="15" t="str">
        <f t="shared" si="68"/>
        <v/>
      </c>
      <c r="AI127" s="9">
        <f>data!C126</f>
        <v>0.90321428571428564</v>
      </c>
      <c r="AJ127" s="8">
        <f t="shared" si="81"/>
        <v>-1.3392974825359172E-2</v>
      </c>
      <c r="AK127" s="8">
        <f t="shared" si="66"/>
        <v>0</v>
      </c>
      <c r="AL127" s="74" t="str">
        <f t="shared" si="69"/>
        <v/>
      </c>
      <c r="AR127" s="46" t="str">
        <f t="shared" si="55"/>
        <v/>
      </c>
      <c r="AS127" s="46" t="str">
        <f t="shared" si="72"/>
        <v/>
      </c>
      <c r="AT127" s="46" t="str">
        <f t="shared" si="56"/>
        <v/>
      </c>
    </row>
    <row r="128" spans="1:46">
      <c r="A128">
        <v>1495</v>
      </c>
      <c r="B128">
        <v>1495</v>
      </c>
      <c r="C128">
        <f t="shared" si="49"/>
        <v>1495</v>
      </c>
      <c r="D128">
        <f t="shared" si="50"/>
        <v>1495</v>
      </c>
      <c r="E128" s="15">
        <f t="shared" si="51"/>
        <v>1495</v>
      </c>
      <c r="F128" s="9" t="str">
        <f>IF(data!V127="","",data!V127)</f>
        <v/>
      </c>
      <c r="G128" s="35"/>
      <c r="H128" s="35" t="str">
        <f t="shared" si="67"/>
        <v/>
      </c>
      <c r="I128" s="9" t="str">
        <f>IF(data!Z127="","",data!Z127)</f>
        <v/>
      </c>
      <c r="J128" s="9">
        <f t="shared" si="54"/>
        <v>49.5</v>
      </c>
      <c r="K128" s="49">
        <f t="shared" si="76"/>
        <v>0.40141137401411375</v>
      </c>
      <c r="L128" s="45">
        <f t="shared" si="58"/>
        <v>0</v>
      </c>
      <c r="N128" s="8" t="str">
        <f t="shared" si="52"/>
        <v/>
      </c>
      <c r="P128" s="20" t="str">
        <f>IF(data!U127="","",data!U127)</f>
        <v/>
      </c>
      <c r="Q128" s="20" t="str">
        <f>IF(ISNA(data!Y127)=TRUE,"",IF(data!Y127="","",data!Y127))</f>
        <v/>
      </c>
      <c r="R128" s="20">
        <f t="shared" si="59"/>
        <v>3.9569267571428566</v>
      </c>
      <c r="S128" s="49">
        <f t="shared" si="77"/>
        <v>0.13639279698376269</v>
      </c>
      <c r="T128" s="34">
        <f t="shared" si="73"/>
        <v>0</v>
      </c>
      <c r="U128" s="15"/>
      <c r="V128" s="30" t="str">
        <f t="shared" si="61"/>
        <v/>
      </c>
      <c r="X128" s="9" t="str">
        <f>IF(data!W127="","",data!W127)</f>
        <v/>
      </c>
      <c r="Y128" s="96" t="e">
        <f>IF(data!AA127="",#N/A,data!AA127)</f>
        <v>#N/A</v>
      </c>
      <c r="Z128" s="99">
        <f t="shared" si="62"/>
        <v>1267.4475</v>
      </c>
      <c r="AA128" s="49">
        <f t="shared" si="78"/>
        <v>0.27228225145744467</v>
      </c>
      <c r="AB128" s="34">
        <f t="shared" si="74"/>
        <v>0</v>
      </c>
      <c r="AC128" s="15"/>
      <c r="AD128" s="30"/>
      <c r="AE128" s="15">
        <f>data!G127</f>
        <v>4.7892720306513412E-2</v>
      </c>
      <c r="AF128" s="30">
        <f t="shared" si="82"/>
        <v>7.6530612244897949E-3</v>
      </c>
      <c r="AG128" s="30">
        <f t="shared" si="64"/>
        <v>0</v>
      </c>
      <c r="AH128" s="15" t="str">
        <f t="shared" si="68"/>
        <v/>
      </c>
      <c r="AI128" s="9">
        <f>data!C127</f>
        <v>0.90321428571428564</v>
      </c>
      <c r="AJ128" s="8">
        <f t="shared" si="81"/>
        <v>-1.3392974825359172E-2</v>
      </c>
      <c r="AK128" s="8">
        <f t="shared" si="66"/>
        <v>0</v>
      </c>
      <c r="AL128" s="74" t="str">
        <f t="shared" si="69"/>
        <v/>
      </c>
      <c r="AR128" s="46" t="str">
        <f t="shared" si="55"/>
        <v/>
      </c>
      <c r="AS128" s="46" t="str">
        <f t="shared" si="72"/>
        <v/>
      </c>
      <c r="AT128" s="46" t="str">
        <f t="shared" si="56"/>
        <v/>
      </c>
    </row>
    <row r="129" spans="1:46">
      <c r="A129">
        <v>1496</v>
      </c>
      <c r="B129">
        <v>1496</v>
      </c>
      <c r="C129">
        <f t="shared" si="49"/>
        <v>1496</v>
      </c>
      <c r="D129">
        <f t="shared" si="50"/>
        <v>1496</v>
      </c>
      <c r="E129" s="15">
        <f t="shared" si="51"/>
        <v>1496</v>
      </c>
      <c r="F129" s="9" t="str">
        <f>IF(data!V128="","",data!V128)</f>
        <v/>
      </c>
      <c r="G129" s="35"/>
      <c r="H129" s="35" t="str">
        <f t="shared" si="67"/>
        <v/>
      </c>
      <c r="I129" s="9" t="str">
        <f>IF(data!Z128="","",data!Z128)</f>
        <v/>
      </c>
      <c r="J129" s="9">
        <f t="shared" si="54"/>
        <v>49.5</v>
      </c>
      <c r="K129" s="49">
        <f t="shared" si="76"/>
        <v>0.40141137401411375</v>
      </c>
      <c r="L129" s="45">
        <f t="shared" si="58"/>
        <v>0</v>
      </c>
      <c r="N129" s="8" t="str">
        <f t="shared" si="52"/>
        <v/>
      </c>
      <c r="P129" s="20" t="str">
        <f>IF(data!U128="","",data!U128)</f>
        <v/>
      </c>
      <c r="Q129" s="20" t="str">
        <f>IF(ISNA(data!Y128)=TRUE,"",IF(data!Y128="","",data!Y128))</f>
        <v/>
      </c>
      <c r="R129" s="20">
        <f t="shared" si="59"/>
        <v>3.9569267571428566</v>
      </c>
      <c r="S129" s="49">
        <f t="shared" si="77"/>
        <v>0.13639279698376269</v>
      </c>
      <c r="T129" s="34">
        <f t="shared" si="73"/>
        <v>0</v>
      </c>
      <c r="U129" s="15"/>
      <c r="V129" s="30" t="str">
        <f t="shared" si="61"/>
        <v/>
      </c>
      <c r="X129" s="9" t="str">
        <f>IF(data!W128="","",data!W128)</f>
        <v/>
      </c>
      <c r="Y129" s="96" t="e">
        <f>IF(data!AA128="",#N/A,data!AA128)</f>
        <v>#N/A</v>
      </c>
      <c r="Z129" s="99">
        <f t="shared" si="62"/>
        <v>1267.4475</v>
      </c>
      <c r="AA129" s="49">
        <f t="shared" si="78"/>
        <v>0.27228225145744467</v>
      </c>
      <c r="AB129" s="34">
        <f t="shared" si="74"/>
        <v>0</v>
      </c>
      <c r="AC129" s="15"/>
      <c r="AD129" s="30"/>
      <c r="AE129" s="15">
        <f>data!G128</f>
        <v>4.7892720306513412E-2</v>
      </c>
      <c r="AF129" s="30">
        <f t="shared" si="82"/>
        <v>7.6530612244897949E-3</v>
      </c>
      <c r="AG129" s="30">
        <f t="shared" si="64"/>
        <v>0</v>
      </c>
      <c r="AH129" s="15" t="str">
        <f t="shared" si="68"/>
        <v/>
      </c>
      <c r="AI129" s="9">
        <f>data!C128</f>
        <v>0.90321428571428564</v>
      </c>
      <c r="AJ129" s="8">
        <f t="shared" si="81"/>
        <v>-1.3392974825359172E-2</v>
      </c>
      <c r="AK129" s="8">
        <f t="shared" si="66"/>
        <v>0</v>
      </c>
      <c r="AL129" s="74" t="str">
        <f t="shared" si="69"/>
        <v/>
      </c>
      <c r="AR129" s="46" t="str">
        <f t="shared" si="55"/>
        <v/>
      </c>
      <c r="AS129" s="46" t="str">
        <f t="shared" si="72"/>
        <v/>
      </c>
      <c r="AT129" s="46" t="str">
        <f t="shared" si="56"/>
        <v/>
      </c>
    </row>
    <row r="130" spans="1:46">
      <c r="A130">
        <v>1497</v>
      </c>
      <c r="B130">
        <v>1497</v>
      </c>
      <c r="C130">
        <f t="shared" si="49"/>
        <v>1497</v>
      </c>
      <c r="D130">
        <f t="shared" si="50"/>
        <v>1497</v>
      </c>
      <c r="E130" s="15">
        <f t="shared" si="51"/>
        <v>1497</v>
      </c>
      <c r="F130" s="9" t="str">
        <f>IF(data!V129="","",data!V129)</f>
        <v/>
      </c>
      <c r="G130" s="35"/>
      <c r="H130" s="35" t="str">
        <f t="shared" si="67"/>
        <v/>
      </c>
      <c r="I130" s="9" t="str">
        <f>IF(data!Z129="","",data!Z129)</f>
        <v/>
      </c>
      <c r="J130" s="9">
        <f t="shared" si="54"/>
        <v>49.5</v>
      </c>
      <c r="K130" s="49">
        <f t="shared" si="76"/>
        <v>0.40141137401411375</v>
      </c>
      <c r="L130" s="45">
        <f t="shared" si="58"/>
        <v>0</v>
      </c>
      <c r="N130" s="8" t="str">
        <f t="shared" si="52"/>
        <v/>
      </c>
      <c r="P130" s="20" t="str">
        <f>IF(data!U129="","",data!U129)</f>
        <v/>
      </c>
      <c r="Q130" s="20" t="str">
        <f>IF(ISNA(data!Y129)=TRUE,"",IF(data!Y129="","",data!Y129))</f>
        <v/>
      </c>
      <c r="R130" s="20">
        <f t="shared" si="59"/>
        <v>3.9569267571428566</v>
      </c>
      <c r="S130" s="49">
        <f t="shared" si="77"/>
        <v>0.13639279698376269</v>
      </c>
      <c r="T130" s="34">
        <f t="shared" si="73"/>
        <v>0</v>
      </c>
      <c r="U130" s="15"/>
      <c r="V130" s="30" t="str">
        <f t="shared" si="61"/>
        <v/>
      </c>
      <c r="X130" s="9" t="str">
        <f>IF(data!W129="","",data!W129)</f>
        <v/>
      </c>
      <c r="Y130" s="96" t="e">
        <f>IF(data!AA129="",#N/A,data!AA129)</f>
        <v>#N/A</v>
      </c>
      <c r="Z130" s="99">
        <f t="shared" si="62"/>
        <v>1267.4475</v>
      </c>
      <c r="AA130" s="49">
        <f t="shared" si="78"/>
        <v>0.27228225145744467</v>
      </c>
      <c r="AB130" s="34">
        <f t="shared" si="74"/>
        <v>0</v>
      </c>
      <c r="AC130" s="15"/>
      <c r="AD130" s="30"/>
      <c r="AE130" s="15">
        <f>data!G129</f>
        <v>4.7892720306513412E-2</v>
      </c>
      <c r="AF130" s="30">
        <f t="shared" si="82"/>
        <v>7.6530612244897949E-3</v>
      </c>
      <c r="AG130" s="30">
        <f t="shared" si="64"/>
        <v>0</v>
      </c>
      <c r="AH130" s="15" t="str">
        <f t="shared" si="68"/>
        <v/>
      </c>
      <c r="AI130" s="9">
        <f>data!C129</f>
        <v>0.90321428571428564</v>
      </c>
      <c r="AJ130" s="8">
        <f t="shared" si="81"/>
        <v>-1.3392974825359172E-2</v>
      </c>
      <c r="AK130" s="8">
        <f t="shared" si="66"/>
        <v>0</v>
      </c>
      <c r="AL130" s="74" t="str">
        <f t="shared" si="69"/>
        <v/>
      </c>
      <c r="AR130" s="46" t="str">
        <f t="shared" si="55"/>
        <v/>
      </c>
      <c r="AS130" s="46" t="str">
        <f t="shared" si="72"/>
        <v/>
      </c>
      <c r="AT130" s="46" t="str">
        <f t="shared" si="56"/>
        <v/>
      </c>
    </row>
    <row r="131" spans="1:46">
      <c r="A131">
        <v>1498</v>
      </c>
      <c r="B131">
        <v>1498</v>
      </c>
      <c r="C131">
        <f t="shared" si="49"/>
        <v>1498</v>
      </c>
      <c r="D131">
        <f t="shared" si="50"/>
        <v>1498</v>
      </c>
      <c r="E131" s="15">
        <f t="shared" si="51"/>
        <v>1498</v>
      </c>
      <c r="F131" s="9" t="str">
        <f>IF(data!V130="","",data!V130)</f>
        <v/>
      </c>
      <c r="G131" s="35"/>
      <c r="H131" s="35" t="str">
        <f t="shared" si="67"/>
        <v/>
      </c>
      <c r="I131" s="9" t="str">
        <f>IF(data!Z130="","",data!Z130)</f>
        <v/>
      </c>
      <c r="J131" s="9">
        <f t="shared" si="54"/>
        <v>49.5</v>
      </c>
      <c r="K131" s="49">
        <f t="shared" si="76"/>
        <v>0.40141137401411375</v>
      </c>
      <c r="L131" s="45">
        <f t="shared" si="58"/>
        <v>0</v>
      </c>
      <c r="N131" s="8" t="str">
        <f t="shared" si="52"/>
        <v/>
      </c>
      <c r="P131" s="20" t="str">
        <f>IF(data!U130="","",data!U130)</f>
        <v/>
      </c>
      <c r="Q131" s="20" t="str">
        <f>IF(ISNA(data!Y130)=TRUE,"",IF(data!Y130="","",data!Y130))</f>
        <v/>
      </c>
      <c r="R131" s="20">
        <f t="shared" si="59"/>
        <v>3.9569267571428566</v>
      </c>
      <c r="S131" s="49">
        <f t="shared" si="77"/>
        <v>0.13639279698376269</v>
      </c>
      <c r="T131" s="34">
        <f t="shared" si="73"/>
        <v>0</v>
      </c>
      <c r="U131" s="15"/>
      <c r="V131" s="30" t="str">
        <f t="shared" si="61"/>
        <v/>
      </c>
      <c r="X131" s="9" t="str">
        <f>IF(data!W130="","",data!W130)</f>
        <v/>
      </c>
      <c r="Y131" s="96" t="e">
        <f>IF(data!AA130="",#N/A,data!AA130)</f>
        <v>#N/A</v>
      </c>
      <c r="Z131" s="99">
        <f t="shared" si="62"/>
        <v>1267.4475</v>
      </c>
      <c r="AA131" s="49">
        <f t="shared" si="78"/>
        <v>0.27228225145744467</v>
      </c>
      <c r="AB131" s="34">
        <f t="shared" si="74"/>
        <v>0</v>
      </c>
      <c r="AC131" s="15"/>
      <c r="AD131" s="30"/>
      <c r="AE131" s="15">
        <f>data!G130</f>
        <v>4.7892720306513412E-2</v>
      </c>
      <c r="AF131" s="30">
        <f t="shared" si="82"/>
        <v>7.6530612244897949E-3</v>
      </c>
      <c r="AG131" s="30">
        <f t="shared" si="64"/>
        <v>0</v>
      </c>
      <c r="AH131" s="15" t="str">
        <f t="shared" si="68"/>
        <v/>
      </c>
      <c r="AI131" s="9">
        <f>data!C130</f>
        <v>0.90321428571428564</v>
      </c>
      <c r="AJ131" s="8">
        <f t="shared" si="81"/>
        <v>-1.3392974825359172E-2</v>
      </c>
      <c r="AK131" s="8">
        <f t="shared" si="66"/>
        <v>0</v>
      </c>
      <c r="AL131" s="74" t="str">
        <f t="shared" si="69"/>
        <v/>
      </c>
      <c r="AR131" s="46" t="str">
        <f t="shared" si="55"/>
        <v/>
      </c>
      <c r="AS131" s="46" t="str">
        <f t="shared" si="72"/>
        <v/>
      </c>
      <c r="AT131" s="46" t="str">
        <f t="shared" si="56"/>
        <v/>
      </c>
    </row>
    <row r="132" spans="1:46">
      <c r="A132">
        <v>1499</v>
      </c>
      <c r="B132">
        <v>1499</v>
      </c>
      <c r="C132">
        <f t="shared" si="49"/>
        <v>1499</v>
      </c>
      <c r="D132">
        <f t="shared" si="50"/>
        <v>1499</v>
      </c>
      <c r="E132" s="15">
        <f t="shared" si="51"/>
        <v>1499</v>
      </c>
      <c r="F132" s="9" t="str">
        <f>IF(data!V131="","",data!V131)</f>
        <v/>
      </c>
      <c r="G132" s="35"/>
      <c r="H132" s="35">
        <f t="shared" si="67"/>
        <v>0.2886868686868686</v>
      </c>
      <c r="I132" s="9" t="str">
        <f>IF(data!Z131="","",data!Z131)</f>
        <v/>
      </c>
      <c r="J132" s="9">
        <f t="shared" si="54"/>
        <v>49.5</v>
      </c>
      <c r="K132" s="49">
        <f t="shared" si="76"/>
        <v>0.40141137401411375</v>
      </c>
      <c r="L132" s="45">
        <f t="shared" si="58"/>
        <v>0</v>
      </c>
      <c r="N132" s="8" t="str">
        <f t="shared" si="52"/>
        <v/>
      </c>
      <c r="P132" s="20" t="str">
        <f>IF(data!U131="","",data!U131)</f>
        <v/>
      </c>
      <c r="Q132" s="20" t="str">
        <f>IF(ISNA(data!Y131)=TRUE,"",IF(data!Y131="","",data!Y131))</f>
        <v/>
      </c>
      <c r="R132" s="20">
        <f t="shared" si="59"/>
        <v>3.9569267571428566</v>
      </c>
      <c r="S132" s="49">
        <f t="shared" si="77"/>
        <v>0.13639279698376269</v>
      </c>
      <c r="T132" s="34">
        <f t="shared" si="73"/>
        <v>0</v>
      </c>
      <c r="U132" s="15"/>
      <c r="V132" s="30" t="str">
        <f t="shared" si="61"/>
        <v/>
      </c>
      <c r="X132" s="9" t="str">
        <f>IF(data!W131="","",data!W131)</f>
        <v/>
      </c>
      <c r="Y132" s="96" t="e">
        <f>IF(data!AA131="",#N/A,data!AA131)</f>
        <v>#N/A</v>
      </c>
      <c r="Z132" s="99">
        <f t="shared" si="62"/>
        <v>1267.4475</v>
      </c>
      <c r="AA132" s="49">
        <f t="shared" si="78"/>
        <v>0.27228225145744467</v>
      </c>
      <c r="AB132" s="34">
        <f t="shared" si="74"/>
        <v>0</v>
      </c>
      <c r="AC132" s="15"/>
      <c r="AD132" s="30"/>
      <c r="AE132" s="15">
        <f>data!G131</f>
        <v>4.7892720306513412E-2</v>
      </c>
      <c r="AF132" s="30">
        <f t="shared" si="82"/>
        <v>7.6530612244897949E-3</v>
      </c>
      <c r="AG132" s="30">
        <f t="shared" si="64"/>
        <v>0</v>
      </c>
      <c r="AH132" s="15" t="str">
        <f t="shared" si="68"/>
        <v/>
      </c>
      <c r="AI132" s="9">
        <f>data!C131</f>
        <v>0.90321428571428564</v>
      </c>
      <c r="AJ132" s="8">
        <f>AJ133</f>
        <v>-1.3392974825359172E-2</v>
      </c>
      <c r="AK132" s="8">
        <f t="shared" si="66"/>
        <v>0</v>
      </c>
      <c r="AL132" s="74" t="str">
        <f t="shared" si="69"/>
        <v/>
      </c>
      <c r="AR132" s="46" t="str">
        <f t="shared" si="55"/>
        <v/>
      </c>
      <c r="AS132" s="46" t="str">
        <f t="shared" si="72"/>
        <v/>
      </c>
      <c r="AT132" s="46" t="str">
        <f t="shared" si="56"/>
        <v/>
      </c>
    </row>
    <row r="133" spans="1:46">
      <c r="A133">
        <v>1500</v>
      </c>
      <c r="B133">
        <v>1500</v>
      </c>
      <c r="C133">
        <f t="shared" ref="C133:C196" si="83">A133</f>
        <v>1500</v>
      </c>
      <c r="D133">
        <f t="shared" ref="D133:D196" si="84">A133</f>
        <v>1500</v>
      </c>
      <c r="E133" s="15">
        <f t="shared" ref="E133:E196" si="85">A133</f>
        <v>1500</v>
      </c>
      <c r="F133" s="9">
        <f>IF(data!V132="","",data!V132)</f>
        <v>14.289999999999996</v>
      </c>
      <c r="G133" s="35"/>
      <c r="H133" s="35">
        <f t="shared" si="67"/>
        <v>0.59731858054226461</v>
      </c>
      <c r="I133" s="9" t="str">
        <f>IF(data!Z132="","",data!Z132)</f>
        <v/>
      </c>
      <c r="J133" s="9">
        <f t="shared" si="54"/>
        <v>49.5</v>
      </c>
      <c r="K133" s="49">
        <f t="shared" si="76"/>
        <v>0.40141137401411375</v>
      </c>
      <c r="L133" s="45">
        <f t="shared" si="58"/>
        <v>0</v>
      </c>
      <c r="N133" s="8" t="str">
        <f t="shared" ref="N133:N196" si="86">IF(I133="","",I133/I132-1)</f>
        <v/>
      </c>
      <c r="P133" s="20">
        <f>IF(data!U132="","",data!U132)</f>
        <v>1.8498992633892422</v>
      </c>
      <c r="Q133" s="20" t="str">
        <f>IF(ISNA(data!Y132)=TRUE,"",IF(data!Y132="","",data!Y132))</f>
        <v/>
      </c>
      <c r="R133" s="20">
        <f t="shared" si="59"/>
        <v>3.9569267571428566</v>
      </c>
      <c r="S133" s="49">
        <f t="shared" si="77"/>
        <v>0.13639279698376269</v>
      </c>
      <c r="T133" s="34">
        <f t="shared" si="73"/>
        <v>0</v>
      </c>
      <c r="U133" s="15"/>
      <c r="V133" s="30" t="str">
        <f t="shared" si="61"/>
        <v/>
      </c>
      <c r="X133" s="9">
        <f>IF(data!W132="","",data!W132)</f>
        <v>298.37519999999989</v>
      </c>
      <c r="Y133" s="96" t="e">
        <f>IF(data!AA132="",#N/A,data!AA132)</f>
        <v>#N/A</v>
      </c>
      <c r="Z133" s="99">
        <f t="shared" si="62"/>
        <v>1267.4475</v>
      </c>
      <c r="AA133" s="49">
        <f t="shared" si="78"/>
        <v>0.27228225145744467</v>
      </c>
      <c r="AB133" s="34">
        <f t="shared" si="74"/>
        <v>0</v>
      </c>
      <c r="AC133" s="15"/>
      <c r="AD133" s="30"/>
      <c r="AE133" s="15">
        <f>data!G132</f>
        <v>4.7892720306513412E-2</v>
      </c>
      <c r="AF133" s="30">
        <f t="shared" si="82"/>
        <v>7.6530612244897949E-3</v>
      </c>
      <c r="AG133" s="30">
        <f t="shared" si="64"/>
        <v>0</v>
      </c>
      <c r="AH133" s="15" t="str">
        <f t="shared" si="68"/>
        <v/>
      </c>
      <c r="AI133" s="9">
        <f>data!C132</f>
        <v>0.54031249999999986</v>
      </c>
      <c r="AJ133" s="8">
        <f>(AI133/AI132-1)/(A133-A103)</f>
        <v>-1.3392974825359172E-2</v>
      </c>
      <c r="AK133" s="8">
        <f t="shared" si="66"/>
        <v>-0.40178924476077515</v>
      </c>
      <c r="AL133" s="74" t="str">
        <f t="shared" si="69"/>
        <v/>
      </c>
      <c r="AR133" s="46" t="str">
        <f t="shared" si="55"/>
        <v/>
      </c>
      <c r="AS133" s="46" t="str">
        <f t="shared" si="72"/>
        <v/>
      </c>
      <c r="AT133" s="46" t="str">
        <f t="shared" si="56"/>
        <v/>
      </c>
    </row>
    <row r="134" spans="1:46">
      <c r="A134">
        <v>1501</v>
      </c>
      <c r="B134">
        <v>1501</v>
      </c>
      <c r="C134">
        <f t="shared" si="83"/>
        <v>1501</v>
      </c>
      <c r="D134">
        <f t="shared" si="84"/>
        <v>1501</v>
      </c>
      <c r="E134" s="15">
        <f t="shared" si="85"/>
        <v>1501</v>
      </c>
      <c r="F134" s="9">
        <f>IF(data!V133="","",data!V133)</f>
        <v>29.5672697368421</v>
      </c>
      <c r="G134" s="35"/>
      <c r="H134" s="35">
        <f t="shared" si="67"/>
        <v>0.58072916666666652</v>
      </c>
      <c r="I134" s="9" t="str">
        <f>IF(data!Z133="","",data!Z133)</f>
        <v/>
      </c>
      <c r="J134" s="9">
        <f t="shared" ref="J134:J197" si="87">IF(I134="",J133,I134)</f>
        <v>49.5</v>
      </c>
      <c r="K134" s="49">
        <f t="shared" si="76"/>
        <v>0.40141137401411375</v>
      </c>
      <c r="L134" s="45">
        <f t="shared" si="58"/>
        <v>0</v>
      </c>
      <c r="N134" s="8" t="str">
        <f t="shared" si="86"/>
        <v/>
      </c>
      <c r="P134" s="20">
        <f>IF(data!U133="","",data!U133)</f>
        <v>2.222587062798282</v>
      </c>
      <c r="Q134" s="20" t="str">
        <f>IF(ISNA(data!Y133)=TRUE,"",IF(data!Y133="","",data!Y133))</f>
        <v/>
      </c>
      <c r="R134" s="20">
        <f t="shared" si="59"/>
        <v>3.9569267571428566</v>
      </c>
      <c r="S134" s="49">
        <f t="shared" si="77"/>
        <v>0.13639279698376269</v>
      </c>
      <c r="T134" s="34">
        <f t="shared" si="73"/>
        <v>0</v>
      </c>
      <c r="U134" s="15"/>
      <c r="V134" s="30" t="str">
        <f t="shared" si="61"/>
        <v/>
      </c>
      <c r="X134" s="9">
        <f>IF(data!W133="","",data!W133)</f>
        <v>617.364592105263</v>
      </c>
      <c r="Y134" s="96" t="e">
        <f>IF(data!AA133="",#N/A,data!AA133)</f>
        <v>#N/A</v>
      </c>
      <c r="Z134" s="99">
        <f t="shared" si="62"/>
        <v>1267.4475</v>
      </c>
      <c r="AA134" s="49">
        <f t="shared" si="78"/>
        <v>0.27228225145744467</v>
      </c>
      <c r="AB134" s="34">
        <f t="shared" si="74"/>
        <v>0</v>
      </c>
      <c r="AC134" s="15"/>
      <c r="AD134" s="30"/>
      <c r="AE134" s="15">
        <f>data!G133</f>
        <v>4.7892720306513412E-2</v>
      </c>
      <c r="AF134" s="30">
        <f t="shared" si="82"/>
        <v>7.6530612244897949E-3</v>
      </c>
      <c r="AG134" s="30">
        <f t="shared" si="64"/>
        <v>0</v>
      </c>
      <c r="AH134" s="15" t="str">
        <f t="shared" si="68"/>
        <v/>
      </c>
      <c r="AI134" s="9">
        <f>data!C133</f>
        <v>0.93049342105263144</v>
      </c>
      <c r="AJ134" s="8">
        <f t="shared" si="65"/>
        <v>0.72213935648838712</v>
      </c>
      <c r="AK134" s="8">
        <f t="shared" si="66"/>
        <v>0.72213935648838712</v>
      </c>
      <c r="AL134" s="74">
        <f t="shared" si="69"/>
        <v>0.72213935648838712</v>
      </c>
      <c r="AR134" s="46" t="str">
        <f t="shared" ref="AR134:AR197" si="88">IF(G134="","",(1+G134)/(1+AF134)-1)</f>
        <v/>
      </c>
      <c r="AS134" s="46" t="str">
        <f t="shared" si="72"/>
        <v/>
      </c>
      <c r="AT134" s="46" t="str">
        <f t="shared" ref="AT134:AT197" si="89">IF(AR134&lt;&gt;"",IF(AD134&lt;&gt;"",SUM(AR134,AD134),""),"")</f>
        <v/>
      </c>
    </row>
    <row r="135" spans="1:46">
      <c r="A135">
        <v>1502</v>
      </c>
      <c r="B135">
        <v>1502</v>
      </c>
      <c r="C135">
        <f t="shared" si="83"/>
        <v>1502</v>
      </c>
      <c r="D135">
        <f t="shared" si="84"/>
        <v>1502</v>
      </c>
      <c r="E135" s="15">
        <f t="shared" si="85"/>
        <v>1502</v>
      </c>
      <c r="F135" s="9">
        <f>IF(data!V134="","",data!V134)</f>
        <v>28.746093749999993</v>
      </c>
      <c r="G135" s="35"/>
      <c r="H135" s="35">
        <f t="shared" si="67"/>
        <v>0.82022727272727247</v>
      </c>
      <c r="I135" s="9" t="str">
        <f>IF(data!Z134="","",data!Z134)</f>
        <v/>
      </c>
      <c r="J135" s="9">
        <f t="shared" si="87"/>
        <v>49.5</v>
      </c>
      <c r="K135" s="49">
        <f t="shared" si="76"/>
        <v>0.40141137401411375</v>
      </c>
      <c r="L135" s="45">
        <f t="shared" ref="L135:L198" si="90">J135/J134-1</f>
        <v>0</v>
      </c>
      <c r="N135" s="8" t="str">
        <f t="shared" si="86"/>
        <v/>
      </c>
      <c r="P135" s="20">
        <f>IF(data!U134="","",data!U134)</f>
        <v>2.0425802473214287</v>
      </c>
      <c r="Q135" s="20" t="str">
        <f>IF(ISNA(data!Y134)=TRUE,"",IF(data!Y134="","",data!Y134))</f>
        <v/>
      </c>
      <c r="R135" s="20">
        <f t="shared" ref="R135:R198" si="91">IF(Q135="",R134,Q135)</f>
        <v>3.9569267571428566</v>
      </c>
      <c r="S135" s="49">
        <f t="shared" si="77"/>
        <v>0.13639279698376269</v>
      </c>
      <c r="T135" s="34">
        <f t="shared" si="73"/>
        <v>0</v>
      </c>
      <c r="U135" s="15"/>
      <c r="V135" s="30" t="str">
        <f t="shared" ref="V135:V198" si="92">IF(Q135="","",Q135/Q134-1)</f>
        <v/>
      </c>
      <c r="X135" s="9">
        <f>IF(data!W134="","",data!W134)</f>
        <v>600.21843749999982</v>
      </c>
      <c r="Y135" s="96" t="e">
        <f>IF(data!AA134="",#N/A,data!AA134)</f>
        <v>#N/A</v>
      </c>
      <c r="Z135" s="99">
        <f t="shared" ref="Z135:Z198" si="93">IF(ISNA(Y135),Z134,Y135)</f>
        <v>1267.4475</v>
      </c>
      <c r="AA135" s="49">
        <f t="shared" si="78"/>
        <v>0.27228225145744467</v>
      </c>
      <c r="AB135" s="34">
        <f t="shared" si="74"/>
        <v>0</v>
      </c>
      <c r="AC135" s="15"/>
      <c r="AD135" s="30"/>
      <c r="AE135" s="15">
        <f>data!G134</f>
        <v>4.7892720306513412E-2</v>
      </c>
      <c r="AF135" s="30">
        <f t="shared" si="82"/>
        <v>7.6530612244897949E-3</v>
      </c>
      <c r="AG135" s="30">
        <f t="shared" ref="AG135:AG198" si="94">AE135/AE134-1</f>
        <v>0</v>
      </c>
      <c r="AH135" s="15" t="str">
        <f t="shared" si="68"/>
        <v/>
      </c>
      <c r="AI135" s="9">
        <f>data!C134</f>
        <v>0.98437499999999978</v>
      </c>
      <c r="AJ135" s="8">
        <f t="shared" ref="AJ135:AJ198" si="95">AI135/AI134-1</f>
        <v>5.7906458797327254E-2</v>
      </c>
      <c r="AK135" s="8">
        <f t="shared" ref="AK135:AK198" si="96">AI135/AI134-1</f>
        <v>5.7906458797327254E-2</v>
      </c>
      <c r="AL135" s="74">
        <f t="shared" si="69"/>
        <v>5.7906458797327254E-2</v>
      </c>
      <c r="AR135" s="46" t="str">
        <f t="shared" si="88"/>
        <v/>
      </c>
      <c r="AS135" s="46" t="str">
        <f t="shared" si="72"/>
        <v/>
      </c>
      <c r="AT135" s="46" t="str">
        <f t="shared" si="89"/>
        <v/>
      </c>
    </row>
    <row r="136" spans="1:46">
      <c r="A136">
        <v>1503</v>
      </c>
      <c r="B136">
        <v>1503</v>
      </c>
      <c r="C136">
        <f t="shared" si="83"/>
        <v>1503</v>
      </c>
      <c r="D136">
        <f t="shared" si="84"/>
        <v>1503</v>
      </c>
      <c r="E136" s="15">
        <f t="shared" si="85"/>
        <v>1503</v>
      </c>
      <c r="F136" s="9">
        <f>IF(data!V135="","",data!V135)</f>
        <v>40.601249999999986</v>
      </c>
      <c r="G136" s="35"/>
      <c r="H136" s="35">
        <f t="shared" si="67"/>
        <v>0.9793172957646642</v>
      </c>
      <c r="I136" s="9" t="str">
        <f>IF(data!Z135="","",data!Z135)</f>
        <v/>
      </c>
      <c r="J136" s="9">
        <f t="shared" si="87"/>
        <v>49.5</v>
      </c>
      <c r="K136" s="49">
        <f t="shared" si="76"/>
        <v>0.40141137401411375</v>
      </c>
      <c r="L136" s="45">
        <f t="shared" si="90"/>
        <v>0</v>
      </c>
      <c r="N136" s="8" t="str">
        <f t="shared" si="86"/>
        <v/>
      </c>
      <c r="P136" s="20">
        <f>IF(data!U135="","",data!U135)</f>
        <v>2.8658536356669821</v>
      </c>
      <c r="Q136" s="20" t="str">
        <f>IF(ISNA(data!Y135)=TRUE,"",IF(data!Y135="","",data!Y135))</f>
        <v/>
      </c>
      <c r="R136" s="20">
        <f t="shared" si="91"/>
        <v>3.9569267571428566</v>
      </c>
      <c r="S136" s="49">
        <f t="shared" si="77"/>
        <v>0.13639279698376269</v>
      </c>
      <c r="T136" s="34">
        <f t="shared" si="73"/>
        <v>0</v>
      </c>
      <c r="U136" s="15"/>
      <c r="V136" s="30" t="str">
        <f t="shared" si="92"/>
        <v/>
      </c>
      <c r="X136" s="9">
        <f>IF(data!W135="","",data!W135)</f>
        <v>847.75409999999965</v>
      </c>
      <c r="Y136" s="96" t="e">
        <f>IF(data!AA135="",#N/A,data!AA135)</f>
        <v>#N/A</v>
      </c>
      <c r="Z136" s="99">
        <f t="shared" si="93"/>
        <v>1267.4475</v>
      </c>
      <c r="AA136" s="49">
        <f t="shared" si="78"/>
        <v>0.27228225145744467</v>
      </c>
      <c r="AB136" s="34">
        <f t="shared" si="74"/>
        <v>0</v>
      </c>
      <c r="AC136" s="15"/>
      <c r="AD136" s="30"/>
      <c r="AE136" s="15">
        <f>data!G135</f>
        <v>4.7892720306513412E-2</v>
      </c>
      <c r="AF136" s="30">
        <f t="shared" si="82"/>
        <v>7.6530612244897949E-3</v>
      </c>
      <c r="AG136" s="30">
        <f t="shared" si="94"/>
        <v>0</v>
      </c>
      <c r="AH136" s="15" t="str">
        <f t="shared" si="68"/>
        <v/>
      </c>
      <c r="AI136" s="9">
        <f>data!C135</f>
        <v>0.99093749999999969</v>
      </c>
      <c r="AJ136" s="8">
        <f t="shared" si="95"/>
        <v>6.6666666666665986E-3</v>
      </c>
      <c r="AK136" s="8">
        <f t="shared" si="96"/>
        <v>6.6666666666665986E-3</v>
      </c>
      <c r="AL136" s="74">
        <f t="shared" si="69"/>
        <v>6.6666666666665986E-3</v>
      </c>
      <c r="AR136" s="46" t="str">
        <f t="shared" si="88"/>
        <v/>
      </c>
      <c r="AS136" s="46" t="str">
        <f t="shared" si="72"/>
        <v/>
      </c>
      <c r="AT136" s="46" t="str">
        <f t="shared" si="89"/>
        <v/>
      </c>
    </row>
    <row r="137" spans="1:46">
      <c r="A137">
        <v>1504</v>
      </c>
      <c r="B137">
        <v>1504</v>
      </c>
      <c r="C137">
        <f t="shared" si="83"/>
        <v>1504</v>
      </c>
      <c r="D137">
        <f t="shared" si="84"/>
        <v>1504</v>
      </c>
      <c r="E137" s="15">
        <f t="shared" si="85"/>
        <v>1504</v>
      </c>
      <c r="F137" s="9">
        <f>IF(data!V136="","",data!V136)</f>
        <v>48.476206140350875</v>
      </c>
      <c r="G137" s="35"/>
      <c r="H137" s="35" t="str">
        <f t="shared" ref="H137:H200" si="97">IF(F138="","",F138/J137)</f>
        <v/>
      </c>
      <c r="I137" s="9" t="str">
        <f>IF(data!Z136="","",data!Z136)</f>
        <v/>
      </c>
      <c r="J137" s="9">
        <f t="shared" si="87"/>
        <v>49.5</v>
      </c>
      <c r="K137" s="49">
        <f t="shared" si="76"/>
        <v>0.40141137401411375</v>
      </c>
      <c r="L137" s="45">
        <f t="shared" si="90"/>
        <v>0</v>
      </c>
      <c r="N137" s="8" t="str">
        <f t="shared" si="86"/>
        <v/>
      </c>
      <c r="P137" s="20">
        <f>IF(data!U136="","",data!U136)</f>
        <v>3.0299032681290416</v>
      </c>
      <c r="Q137" s="20" t="str">
        <f>IF(ISNA(data!Y136)=TRUE,"",IF(data!Y136="","",data!Y136))</f>
        <v/>
      </c>
      <c r="R137" s="20">
        <f t="shared" si="91"/>
        <v>3.9569267571428566</v>
      </c>
      <c r="S137" s="49">
        <f t="shared" si="77"/>
        <v>0.13639279698376269</v>
      </c>
      <c r="T137" s="34">
        <f t="shared" si="73"/>
        <v>0</v>
      </c>
      <c r="U137" s="15"/>
      <c r="V137" s="30" t="str">
        <f t="shared" si="92"/>
        <v/>
      </c>
      <c r="X137" s="9">
        <f>IF(data!W136="","",data!W136)</f>
        <v>1012.1831842105262</v>
      </c>
      <c r="Y137" s="96" t="e">
        <f>IF(data!AA136="",#N/A,data!AA136)</f>
        <v>#N/A</v>
      </c>
      <c r="Z137" s="99">
        <f t="shared" si="93"/>
        <v>1267.4475</v>
      </c>
      <c r="AA137" s="49">
        <f t="shared" si="78"/>
        <v>0.27228225145744467</v>
      </c>
      <c r="AB137" s="34">
        <f t="shared" si="74"/>
        <v>0</v>
      </c>
      <c r="AC137" s="15"/>
      <c r="AD137" s="30"/>
      <c r="AE137" s="15">
        <f>data!G136</f>
        <v>4.7892720306513412E-2</v>
      </c>
      <c r="AF137" s="30">
        <f t="shared" si="82"/>
        <v>7.6530612244897949E-3</v>
      </c>
      <c r="AG137" s="30">
        <f t="shared" si="94"/>
        <v>0</v>
      </c>
      <c r="AH137" s="15" t="str">
        <f t="shared" ref="AH137:AH200" si="98">IF(AE137=AE136,"",IF(AE136=AE135,"",AE137/AE136-1))</f>
        <v/>
      </c>
      <c r="AI137" s="9">
        <f>data!C136</f>
        <v>1.1190789473684211</v>
      </c>
      <c r="AJ137" s="8">
        <f t="shared" si="95"/>
        <v>0.12931334959916385</v>
      </c>
      <c r="AK137" s="8">
        <f t="shared" si="96"/>
        <v>0.12931334959916385</v>
      </c>
      <c r="AL137" s="74">
        <f t="shared" ref="AL137:AL200" si="99">IF(AI137=AI136,"",IF(AI136=AI135,"",AI137/AI136-1))</f>
        <v>0.12931334959916385</v>
      </c>
      <c r="AR137" s="46" t="str">
        <f t="shared" si="88"/>
        <v/>
      </c>
      <c r="AS137" s="46" t="str">
        <f t="shared" si="72"/>
        <v/>
      </c>
      <c r="AT137" s="46" t="str">
        <f t="shared" si="89"/>
        <v/>
      </c>
    </row>
    <row r="138" spans="1:46">
      <c r="A138">
        <v>1505</v>
      </c>
      <c r="B138">
        <v>1505</v>
      </c>
      <c r="C138">
        <f t="shared" si="83"/>
        <v>1505</v>
      </c>
      <c r="D138">
        <f t="shared" si="84"/>
        <v>1505</v>
      </c>
      <c r="E138" s="15">
        <f t="shared" si="85"/>
        <v>1505</v>
      </c>
      <c r="F138" s="9" t="str">
        <f>IF(data!V137="","",data!V137)</f>
        <v/>
      </c>
      <c r="G138" s="35"/>
      <c r="H138" s="35" t="str">
        <f t="shared" si="97"/>
        <v/>
      </c>
      <c r="I138" s="9" t="str">
        <f>IF(data!Z137="","",data!Z137)</f>
        <v/>
      </c>
      <c r="J138" s="9">
        <f t="shared" si="87"/>
        <v>49.5</v>
      </c>
      <c r="K138" s="49">
        <f t="shared" si="76"/>
        <v>0.40141137401411375</v>
      </c>
      <c r="L138" s="45">
        <f t="shared" si="90"/>
        <v>0</v>
      </c>
      <c r="N138" s="8" t="str">
        <f t="shared" si="86"/>
        <v/>
      </c>
      <c r="P138" s="20" t="str">
        <f>IF(data!U137="","",data!U137)</f>
        <v/>
      </c>
      <c r="Q138" s="20" t="str">
        <f>IF(ISNA(data!Y137)=TRUE,"",IF(data!Y137="","",data!Y137))</f>
        <v/>
      </c>
      <c r="R138" s="20">
        <f t="shared" si="91"/>
        <v>3.9569267571428566</v>
      </c>
      <c r="S138" s="49">
        <f t="shared" si="77"/>
        <v>0.13639279698376269</v>
      </c>
      <c r="T138" s="34">
        <f t="shared" si="73"/>
        <v>0</v>
      </c>
      <c r="U138" s="15"/>
      <c r="V138" s="30" t="str">
        <f t="shared" si="92"/>
        <v/>
      </c>
      <c r="X138" s="9" t="str">
        <f>IF(data!W137="","",data!W137)</f>
        <v/>
      </c>
      <c r="Y138" s="96" t="e">
        <f>IF(data!AA137="",#N/A,data!AA137)</f>
        <v>#N/A</v>
      </c>
      <c r="Z138" s="99">
        <f t="shared" si="93"/>
        <v>1267.4475</v>
      </c>
      <c r="AA138" s="49">
        <f t="shared" si="78"/>
        <v>0.27228225145744467</v>
      </c>
      <c r="AB138" s="34">
        <f t="shared" si="74"/>
        <v>0</v>
      </c>
      <c r="AC138" s="15"/>
      <c r="AD138" s="30"/>
      <c r="AE138" s="15">
        <f>data!G137</f>
        <v>4.7892720306513412E-2</v>
      </c>
      <c r="AF138" s="30">
        <f t="shared" si="82"/>
        <v>7.6530612244897949E-3</v>
      </c>
      <c r="AG138" s="30">
        <f t="shared" si="94"/>
        <v>0</v>
      </c>
      <c r="AH138" s="15" t="str">
        <f t="shared" si="98"/>
        <v/>
      </c>
      <c r="AI138" s="9">
        <f>data!C137</f>
        <v>1.1190789473684211</v>
      </c>
      <c r="AJ138" s="8">
        <f t="shared" ref="AJ138:AJ141" si="100">AJ139</f>
        <v>-8.9814814814814792E-2</v>
      </c>
      <c r="AK138" s="8">
        <f t="shared" si="96"/>
        <v>0</v>
      </c>
      <c r="AL138" s="74" t="str">
        <f t="shared" si="99"/>
        <v/>
      </c>
      <c r="AR138" s="46" t="str">
        <f t="shared" si="88"/>
        <v/>
      </c>
      <c r="AS138" s="46" t="str">
        <f t="shared" si="72"/>
        <v/>
      </c>
      <c r="AT138" s="46" t="str">
        <f t="shared" si="89"/>
        <v/>
      </c>
    </row>
    <row r="139" spans="1:46">
      <c r="A139">
        <v>1506</v>
      </c>
      <c r="B139">
        <v>1506</v>
      </c>
      <c r="C139">
        <f t="shared" si="83"/>
        <v>1506</v>
      </c>
      <c r="D139">
        <f t="shared" si="84"/>
        <v>1506</v>
      </c>
      <c r="E139" s="15">
        <f t="shared" si="85"/>
        <v>1506</v>
      </c>
      <c r="F139" s="9" t="str">
        <f>IF(data!V138="","",data!V138)</f>
        <v/>
      </c>
      <c r="G139" s="35"/>
      <c r="H139" s="35" t="str">
        <f t="shared" si="97"/>
        <v/>
      </c>
      <c r="I139" s="9" t="str">
        <f>IF(data!Z138="","",data!Z138)</f>
        <v/>
      </c>
      <c r="J139" s="9">
        <f t="shared" si="87"/>
        <v>49.5</v>
      </c>
      <c r="K139" s="49">
        <f t="shared" si="76"/>
        <v>0.40141137401411375</v>
      </c>
      <c r="L139" s="45">
        <f t="shared" si="90"/>
        <v>0</v>
      </c>
      <c r="N139" s="8" t="str">
        <f t="shared" si="86"/>
        <v/>
      </c>
      <c r="P139" s="20" t="str">
        <f>IF(data!U138="","",data!U138)</f>
        <v/>
      </c>
      <c r="Q139" s="20" t="str">
        <f>IF(ISNA(data!Y138)=TRUE,"",IF(data!Y138="","",data!Y138))</f>
        <v/>
      </c>
      <c r="R139" s="20">
        <f t="shared" si="91"/>
        <v>3.9569267571428566</v>
      </c>
      <c r="S139" s="49">
        <f t="shared" si="77"/>
        <v>0.13639279698376269</v>
      </c>
      <c r="T139" s="34">
        <f t="shared" si="73"/>
        <v>0</v>
      </c>
      <c r="U139" s="15"/>
      <c r="V139" s="30" t="str">
        <f t="shared" si="92"/>
        <v/>
      </c>
      <c r="X139" s="9" t="str">
        <f>IF(data!W138="","",data!W138)</f>
        <v/>
      </c>
      <c r="Y139" s="96" t="e">
        <f>IF(data!AA138="",#N/A,data!AA138)</f>
        <v>#N/A</v>
      </c>
      <c r="Z139" s="99">
        <f t="shared" si="93"/>
        <v>1267.4475</v>
      </c>
      <c r="AA139" s="49">
        <f t="shared" si="78"/>
        <v>0.27228225145744467</v>
      </c>
      <c r="AB139" s="34">
        <f t="shared" si="74"/>
        <v>0</v>
      </c>
      <c r="AC139" s="15"/>
      <c r="AD139" s="30"/>
      <c r="AE139" s="15">
        <f>data!G138</f>
        <v>4.7892720306513412E-2</v>
      </c>
      <c r="AF139" s="30">
        <f t="shared" si="82"/>
        <v>7.6530612244897949E-3</v>
      </c>
      <c r="AG139" s="30">
        <f t="shared" si="94"/>
        <v>0</v>
      </c>
      <c r="AH139" s="15" t="str">
        <f t="shared" si="98"/>
        <v/>
      </c>
      <c r="AI139" s="9">
        <f>data!C138</f>
        <v>1.1190789473684211</v>
      </c>
      <c r="AJ139" s="8">
        <f t="shared" si="100"/>
        <v>-8.9814814814814792E-2</v>
      </c>
      <c r="AK139" s="8">
        <f t="shared" si="96"/>
        <v>0</v>
      </c>
      <c r="AL139" s="74" t="str">
        <f t="shared" si="99"/>
        <v/>
      </c>
      <c r="AR139" s="46" t="str">
        <f t="shared" si="88"/>
        <v/>
      </c>
      <c r="AS139" s="46" t="str">
        <f t="shared" si="72"/>
        <v/>
      </c>
      <c r="AT139" s="46" t="str">
        <f t="shared" si="89"/>
        <v/>
      </c>
    </row>
    <row r="140" spans="1:46">
      <c r="A140">
        <v>1507</v>
      </c>
      <c r="B140">
        <v>1507</v>
      </c>
      <c r="C140">
        <f t="shared" si="83"/>
        <v>1507</v>
      </c>
      <c r="D140">
        <f t="shared" si="84"/>
        <v>1507</v>
      </c>
      <c r="E140" s="15">
        <f t="shared" si="85"/>
        <v>1507</v>
      </c>
      <c r="F140" s="9" t="str">
        <f>IF(data!V139="","",data!V139)</f>
        <v/>
      </c>
      <c r="G140" s="35"/>
      <c r="H140" s="35" t="str">
        <f t="shared" si="97"/>
        <v/>
      </c>
      <c r="I140" s="9" t="str">
        <f>IF(data!Z139="","",data!Z139)</f>
        <v/>
      </c>
      <c r="J140" s="9">
        <f t="shared" si="87"/>
        <v>49.5</v>
      </c>
      <c r="K140" s="49">
        <f t="shared" si="76"/>
        <v>0.40141137401411375</v>
      </c>
      <c r="L140" s="45">
        <f t="shared" si="90"/>
        <v>0</v>
      </c>
      <c r="N140" s="8" t="str">
        <f t="shared" si="86"/>
        <v/>
      </c>
      <c r="P140" s="20" t="str">
        <f>IF(data!U139="","",data!U139)</f>
        <v/>
      </c>
      <c r="Q140" s="20" t="str">
        <f>IF(ISNA(data!Y139)=TRUE,"",IF(data!Y139="","",data!Y139))</f>
        <v/>
      </c>
      <c r="R140" s="20">
        <f t="shared" si="91"/>
        <v>3.9569267571428566</v>
      </c>
      <c r="S140" s="49">
        <f t="shared" si="77"/>
        <v>0.13639279698376269</v>
      </c>
      <c r="T140" s="34">
        <f t="shared" si="73"/>
        <v>0</v>
      </c>
      <c r="U140" s="15"/>
      <c r="V140" s="30" t="str">
        <f t="shared" si="92"/>
        <v/>
      </c>
      <c r="X140" s="9" t="str">
        <f>IF(data!W139="","",data!W139)</f>
        <v/>
      </c>
      <c r="Y140" s="96" t="e">
        <f>IF(data!AA139="",#N/A,data!AA139)</f>
        <v>#N/A</v>
      </c>
      <c r="Z140" s="99">
        <f t="shared" si="93"/>
        <v>1267.4475</v>
      </c>
      <c r="AA140" s="49">
        <f t="shared" si="78"/>
        <v>0.27228225145744467</v>
      </c>
      <c r="AB140" s="34">
        <f t="shared" si="74"/>
        <v>0</v>
      </c>
      <c r="AC140" s="15"/>
      <c r="AD140" s="30"/>
      <c r="AE140" s="15">
        <f>data!G139</f>
        <v>4.7892720306513412E-2</v>
      </c>
      <c r="AF140" s="30">
        <f t="shared" si="82"/>
        <v>7.6530612244897949E-3</v>
      </c>
      <c r="AG140" s="30">
        <f t="shared" si="94"/>
        <v>0</v>
      </c>
      <c r="AH140" s="15" t="str">
        <f t="shared" si="98"/>
        <v/>
      </c>
      <c r="AI140" s="9">
        <f>data!C139</f>
        <v>1.1190789473684211</v>
      </c>
      <c r="AJ140" s="8">
        <f t="shared" si="100"/>
        <v>-8.9814814814814792E-2</v>
      </c>
      <c r="AK140" s="8">
        <f t="shared" si="96"/>
        <v>0</v>
      </c>
      <c r="AL140" s="74" t="str">
        <f t="shared" si="99"/>
        <v/>
      </c>
      <c r="AR140" s="46" t="str">
        <f t="shared" si="88"/>
        <v/>
      </c>
      <c r="AS140" s="46" t="str">
        <f t="shared" si="72"/>
        <v/>
      </c>
      <c r="AT140" s="46" t="str">
        <f t="shared" si="89"/>
        <v/>
      </c>
    </row>
    <row r="141" spans="1:46">
      <c r="A141">
        <v>1508</v>
      </c>
      <c r="B141">
        <v>1508</v>
      </c>
      <c r="C141">
        <f t="shared" si="83"/>
        <v>1508</v>
      </c>
      <c r="D141">
        <f t="shared" si="84"/>
        <v>1508</v>
      </c>
      <c r="E141" s="15">
        <f t="shared" si="85"/>
        <v>1508</v>
      </c>
      <c r="F141" s="9" t="str">
        <f>IF(data!V140="","",data!V140)</f>
        <v/>
      </c>
      <c r="G141" s="35"/>
      <c r="H141" s="35" t="str">
        <f t="shared" si="97"/>
        <v/>
      </c>
      <c r="I141" s="9" t="str">
        <f>IF(data!Z140="","",data!Z140)</f>
        <v/>
      </c>
      <c r="J141" s="9">
        <f t="shared" si="87"/>
        <v>49.5</v>
      </c>
      <c r="K141" s="49">
        <f t="shared" si="76"/>
        <v>0.40141137401411375</v>
      </c>
      <c r="L141" s="45">
        <f t="shared" si="90"/>
        <v>0</v>
      </c>
      <c r="N141" s="8" t="str">
        <f t="shared" si="86"/>
        <v/>
      </c>
      <c r="P141" s="20" t="str">
        <f>IF(data!U140="","",data!U140)</f>
        <v/>
      </c>
      <c r="Q141" s="20" t="str">
        <f>IF(ISNA(data!Y140)=TRUE,"",IF(data!Y140="","",data!Y140))</f>
        <v/>
      </c>
      <c r="R141" s="20">
        <f t="shared" si="91"/>
        <v>3.9569267571428566</v>
      </c>
      <c r="S141" s="49">
        <f t="shared" si="77"/>
        <v>0.13639279698376269</v>
      </c>
      <c r="T141" s="34">
        <f t="shared" si="73"/>
        <v>0</v>
      </c>
      <c r="U141" s="15"/>
      <c r="V141" s="30" t="str">
        <f t="shared" si="92"/>
        <v/>
      </c>
      <c r="X141" s="9" t="str">
        <f>IF(data!W140="","",data!W140)</f>
        <v/>
      </c>
      <c r="Y141" s="96" t="e">
        <f>IF(data!AA140="",#N/A,data!AA140)</f>
        <v>#N/A</v>
      </c>
      <c r="Z141" s="99">
        <f t="shared" si="93"/>
        <v>1267.4475</v>
      </c>
      <c r="AA141" s="49">
        <f t="shared" si="78"/>
        <v>0.27228225145744467</v>
      </c>
      <c r="AB141" s="34">
        <f t="shared" si="74"/>
        <v>0</v>
      </c>
      <c r="AC141" s="15"/>
      <c r="AD141" s="30"/>
      <c r="AE141" s="15">
        <f>data!G140</f>
        <v>4.7892720306513412E-2</v>
      </c>
      <c r="AF141" s="30">
        <f t="shared" si="82"/>
        <v>7.6530612244897949E-3</v>
      </c>
      <c r="AG141" s="30">
        <f t="shared" si="94"/>
        <v>0</v>
      </c>
      <c r="AH141" s="15" t="str">
        <f t="shared" si="98"/>
        <v/>
      </c>
      <c r="AI141" s="9">
        <f>data!C140</f>
        <v>1.1190789473684211</v>
      </c>
      <c r="AJ141" s="8">
        <f t="shared" si="100"/>
        <v>-8.9814814814814792E-2</v>
      </c>
      <c r="AK141" s="8">
        <f t="shared" si="96"/>
        <v>0</v>
      </c>
      <c r="AL141" s="74" t="str">
        <f t="shared" si="99"/>
        <v/>
      </c>
      <c r="AR141" s="46" t="str">
        <f t="shared" si="88"/>
        <v/>
      </c>
      <c r="AS141" s="46" t="str">
        <f t="shared" si="72"/>
        <v/>
      </c>
      <c r="AT141" s="46" t="str">
        <f t="shared" si="89"/>
        <v/>
      </c>
    </row>
    <row r="142" spans="1:46">
      <c r="A142">
        <v>1509</v>
      </c>
      <c r="B142">
        <v>1509</v>
      </c>
      <c r="C142">
        <f t="shared" si="83"/>
        <v>1509</v>
      </c>
      <c r="D142">
        <f t="shared" si="84"/>
        <v>1509</v>
      </c>
      <c r="E142" s="15">
        <f t="shared" si="85"/>
        <v>1509</v>
      </c>
      <c r="F142" s="9" t="str">
        <f>IF(data!V141="","",data!V141)</f>
        <v/>
      </c>
      <c r="G142" s="35"/>
      <c r="H142" s="35">
        <f t="shared" si="97"/>
        <v>0.52641015417331205</v>
      </c>
      <c r="I142" s="9" t="str">
        <f>IF(data!Z141="","",data!Z141)</f>
        <v/>
      </c>
      <c r="J142" s="9">
        <f t="shared" si="87"/>
        <v>49.5</v>
      </c>
      <c r="K142" s="49">
        <f t="shared" si="76"/>
        <v>0.40141137401411375</v>
      </c>
      <c r="L142" s="45">
        <f t="shared" si="90"/>
        <v>0</v>
      </c>
      <c r="N142" s="8" t="str">
        <f t="shared" si="86"/>
        <v/>
      </c>
      <c r="P142" s="20" t="str">
        <f>IF(data!U141="","",data!U141)</f>
        <v/>
      </c>
      <c r="Q142" s="20" t="str">
        <f>IF(ISNA(data!Y141)=TRUE,"",IF(data!Y141="","",data!Y141))</f>
        <v/>
      </c>
      <c r="R142" s="20">
        <f t="shared" si="91"/>
        <v>3.9569267571428566</v>
      </c>
      <c r="S142" s="49">
        <f t="shared" si="77"/>
        <v>0.13639279698376269</v>
      </c>
      <c r="T142" s="34">
        <f t="shared" si="73"/>
        <v>0</v>
      </c>
      <c r="U142" s="15"/>
      <c r="V142" s="30" t="str">
        <f t="shared" si="92"/>
        <v/>
      </c>
      <c r="X142" s="9" t="str">
        <f>IF(data!W141="","",data!W141)</f>
        <v/>
      </c>
      <c r="Y142" s="96" t="e">
        <f>IF(data!AA141="",#N/A,data!AA141)</f>
        <v>#N/A</v>
      </c>
      <c r="Z142" s="99">
        <f t="shared" si="93"/>
        <v>1267.4475</v>
      </c>
      <c r="AA142" s="49">
        <f t="shared" si="78"/>
        <v>0.27228225145744467</v>
      </c>
      <c r="AB142" s="34">
        <f t="shared" si="74"/>
        <v>0</v>
      </c>
      <c r="AC142" s="15"/>
      <c r="AD142" s="30"/>
      <c r="AE142" s="15">
        <f>data!G141</f>
        <v>4.7892720306513412E-2</v>
      </c>
      <c r="AF142" s="30">
        <f t="shared" si="82"/>
        <v>7.6530612244897949E-3</v>
      </c>
      <c r="AG142" s="30">
        <f t="shared" si="94"/>
        <v>0</v>
      </c>
      <c r="AH142" s="15" t="str">
        <f t="shared" si="98"/>
        <v/>
      </c>
      <c r="AI142" s="9">
        <f>data!C141</f>
        <v>1.1190789473684211</v>
      </c>
      <c r="AJ142" s="8">
        <f>AJ143</f>
        <v>-8.9814814814814792E-2</v>
      </c>
      <c r="AK142" s="8">
        <f t="shared" si="96"/>
        <v>0</v>
      </c>
      <c r="AL142" s="74" t="str">
        <f t="shared" si="99"/>
        <v/>
      </c>
      <c r="AR142" s="46" t="str">
        <f t="shared" si="88"/>
        <v/>
      </c>
      <c r="AS142" s="46" t="str">
        <f t="shared" si="72"/>
        <v/>
      </c>
      <c r="AT142" s="46" t="str">
        <f t="shared" si="89"/>
        <v/>
      </c>
    </row>
    <row r="143" spans="1:46">
      <c r="A143">
        <v>1510</v>
      </c>
      <c r="B143">
        <v>1510</v>
      </c>
      <c r="C143">
        <f t="shared" si="83"/>
        <v>1510</v>
      </c>
      <c r="D143">
        <f t="shared" si="84"/>
        <v>1510</v>
      </c>
      <c r="E143" s="15">
        <f t="shared" si="85"/>
        <v>1510</v>
      </c>
      <c r="F143" s="9">
        <f>IF(data!V142="","",data!V142)</f>
        <v>26.057302631578949</v>
      </c>
      <c r="G143" s="35"/>
      <c r="H143" s="35" t="str">
        <f t="shared" si="97"/>
        <v/>
      </c>
      <c r="I143" s="9" t="str">
        <f>IF(data!Z142="","",data!Z142)</f>
        <v/>
      </c>
      <c r="J143" s="9">
        <f t="shared" si="87"/>
        <v>49.5</v>
      </c>
      <c r="K143" s="49">
        <f t="shared" si="76"/>
        <v>0.40141137401411375</v>
      </c>
      <c r="L143" s="45">
        <f t="shared" si="90"/>
        <v>0</v>
      </c>
      <c r="N143" s="8" t="str">
        <f t="shared" si="86"/>
        <v/>
      </c>
      <c r="P143" s="20">
        <f>IF(data!U142="","",data!U142)</f>
        <v>3.5320269577261425</v>
      </c>
      <c r="Q143" s="20" t="str">
        <f>IF(ISNA(data!Y142)=TRUE,"",IF(data!Y142="","",data!Y142))</f>
        <v/>
      </c>
      <c r="R143" s="20">
        <f t="shared" si="91"/>
        <v>3.9569267571428566</v>
      </c>
      <c r="S143" s="49">
        <f t="shared" si="77"/>
        <v>0.13639279698376269</v>
      </c>
      <c r="T143" s="34">
        <f t="shared" si="73"/>
        <v>0</v>
      </c>
      <c r="U143" s="15"/>
      <c r="V143" s="30" t="str">
        <f t="shared" si="92"/>
        <v/>
      </c>
      <c r="X143" s="9">
        <f>IF(data!W142="","",data!W142)</f>
        <v>544.0764789473684</v>
      </c>
      <c r="Y143" s="96" t="e">
        <f>IF(data!AA142="",#N/A,data!AA142)</f>
        <v>#N/A</v>
      </c>
      <c r="Z143" s="99">
        <f t="shared" si="93"/>
        <v>1267.4475</v>
      </c>
      <c r="AA143" s="49">
        <f t="shared" si="78"/>
        <v>0.27228225145744467</v>
      </c>
      <c r="AB143" s="34">
        <f t="shared" si="74"/>
        <v>0</v>
      </c>
      <c r="AC143" s="15"/>
      <c r="AD143" s="30"/>
      <c r="AE143" s="15">
        <f>data!G142</f>
        <v>4.7892720306513412E-2</v>
      </c>
      <c r="AF143" s="30">
        <f t="shared" si="82"/>
        <v>7.6530612244897949E-3</v>
      </c>
      <c r="AG143" s="30">
        <f t="shared" si="94"/>
        <v>0</v>
      </c>
      <c r="AH143" s="15" t="str">
        <f t="shared" si="98"/>
        <v/>
      </c>
      <c r="AI143" s="9">
        <f>data!C142</f>
        <v>0.51601973684210534</v>
      </c>
      <c r="AJ143" s="8">
        <f>(AI143/AI142-1)/(A143-A137)</f>
        <v>-8.9814814814814792E-2</v>
      </c>
      <c r="AK143" s="8">
        <f t="shared" si="96"/>
        <v>-0.53888888888888875</v>
      </c>
      <c r="AL143" s="74" t="str">
        <f t="shared" si="99"/>
        <v/>
      </c>
      <c r="AR143" s="46" t="str">
        <f t="shared" si="88"/>
        <v/>
      </c>
      <c r="AS143" s="46" t="str">
        <f t="shared" si="72"/>
        <v/>
      </c>
      <c r="AT143" s="46" t="str">
        <f t="shared" si="89"/>
        <v/>
      </c>
    </row>
    <row r="144" spans="1:46">
      <c r="A144">
        <v>1511</v>
      </c>
      <c r="B144">
        <v>1511</v>
      </c>
      <c r="C144">
        <f t="shared" si="83"/>
        <v>1511</v>
      </c>
      <c r="D144">
        <f t="shared" si="84"/>
        <v>1511</v>
      </c>
      <c r="E144" s="15">
        <f t="shared" si="85"/>
        <v>1511</v>
      </c>
      <c r="F144" s="9" t="str">
        <f>IF(data!V143="","",data!V143)</f>
        <v/>
      </c>
      <c r="G144" s="35"/>
      <c r="H144" s="35" t="str">
        <f t="shared" si="97"/>
        <v/>
      </c>
      <c r="I144" s="9" t="str">
        <f>IF(data!Z143="","",data!Z143)</f>
        <v/>
      </c>
      <c r="J144" s="9">
        <f t="shared" si="87"/>
        <v>49.5</v>
      </c>
      <c r="K144" s="49">
        <f t="shared" si="76"/>
        <v>0.40141137401411375</v>
      </c>
      <c r="L144" s="45">
        <f t="shared" si="90"/>
        <v>0</v>
      </c>
      <c r="N144" s="8" t="str">
        <f t="shared" si="86"/>
        <v/>
      </c>
      <c r="P144" s="20" t="str">
        <f>IF(data!U143="","",data!U143)</f>
        <v/>
      </c>
      <c r="Q144" s="20" t="str">
        <f>IF(ISNA(data!Y143)=TRUE,"",IF(data!Y143="","",data!Y143))</f>
        <v/>
      </c>
      <c r="R144" s="20">
        <f t="shared" si="91"/>
        <v>3.9569267571428566</v>
      </c>
      <c r="S144" s="49">
        <f t="shared" si="77"/>
        <v>0.13639279698376269</v>
      </c>
      <c r="T144" s="34">
        <f t="shared" si="73"/>
        <v>0</v>
      </c>
      <c r="U144" s="15"/>
      <c r="V144" s="30" t="str">
        <f t="shared" si="92"/>
        <v/>
      </c>
      <c r="X144" s="9" t="str">
        <f>IF(data!W143="","",data!W143)</f>
        <v/>
      </c>
      <c r="Y144" s="96" t="e">
        <f>IF(data!AA143="",#N/A,data!AA143)</f>
        <v>#N/A</v>
      </c>
      <c r="Z144" s="99">
        <f t="shared" si="93"/>
        <v>1267.4475</v>
      </c>
      <c r="AA144" s="49">
        <f t="shared" si="78"/>
        <v>0.27228225145744467</v>
      </c>
      <c r="AB144" s="34">
        <f t="shared" si="74"/>
        <v>0</v>
      </c>
      <c r="AC144" s="15"/>
      <c r="AD144" s="30"/>
      <c r="AE144" s="15">
        <f>data!G143</f>
        <v>4.7892720306513412E-2</v>
      </c>
      <c r="AF144" s="30">
        <f>AF145</f>
        <v>7.6530612244897949E-3</v>
      </c>
      <c r="AG144" s="30">
        <f t="shared" si="94"/>
        <v>0</v>
      </c>
      <c r="AH144" s="15" t="str">
        <f t="shared" si="98"/>
        <v/>
      </c>
      <c r="AI144" s="9">
        <f>data!C143</f>
        <v>0.51601973684210534</v>
      </c>
      <c r="AJ144" s="8">
        <f>AJ145</f>
        <v>0.21743383791576534</v>
      </c>
      <c r="AK144" s="8">
        <f t="shared" si="96"/>
        <v>0</v>
      </c>
      <c r="AL144" s="74" t="str">
        <f t="shared" si="99"/>
        <v/>
      </c>
      <c r="AR144" s="46" t="str">
        <f t="shared" si="88"/>
        <v/>
      </c>
      <c r="AS144" s="46" t="str">
        <f t="shared" ref="AS144:AS207" si="101">IF(N144&lt;&gt;"",IF(G144&lt;&gt;"",SUM(G144,N144),""),"")</f>
        <v/>
      </c>
      <c r="AT144" s="46" t="str">
        <f t="shared" si="89"/>
        <v/>
      </c>
    </row>
    <row r="145" spans="1:46">
      <c r="A145">
        <v>1512</v>
      </c>
      <c r="B145">
        <v>1512</v>
      </c>
      <c r="C145">
        <f t="shared" si="83"/>
        <v>1512</v>
      </c>
      <c r="D145">
        <f t="shared" si="84"/>
        <v>1512</v>
      </c>
      <c r="E145" s="15">
        <f t="shared" si="85"/>
        <v>1512</v>
      </c>
      <c r="F145" s="9" t="str">
        <f>IF(data!V144="","",data!V144)</f>
        <v/>
      </c>
      <c r="G145" s="35"/>
      <c r="H145" s="35">
        <f t="shared" si="97"/>
        <v>0.69791375291375246</v>
      </c>
      <c r="I145" s="9" t="str">
        <f>IF(data!Z144="","",data!Z144)</f>
        <v/>
      </c>
      <c r="J145" s="9">
        <f t="shared" si="87"/>
        <v>49.5</v>
      </c>
      <c r="K145" s="49">
        <f t="shared" si="76"/>
        <v>0.40141137401411375</v>
      </c>
      <c r="L145" s="45">
        <f t="shared" si="90"/>
        <v>0</v>
      </c>
      <c r="N145" s="8" t="str">
        <f t="shared" si="86"/>
        <v/>
      </c>
      <c r="P145" s="20" t="str">
        <f>IF(data!U144="","",data!U144)</f>
        <v/>
      </c>
      <c r="Q145" s="20" t="str">
        <f>IF(ISNA(data!Y144)=TRUE,"",IF(data!Y144="","",data!Y144))</f>
        <v/>
      </c>
      <c r="R145" s="20">
        <f t="shared" si="91"/>
        <v>3.9569267571428566</v>
      </c>
      <c r="S145" s="49">
        <f t="shared" si="77"/>
        <v>0.13639279698376269</v>
      </c>
      <c r="T145" s="34">
        <f t="shared" si="73"/>
        <v>0</v>
      </c>
      <c r="U145" s="15"/>
      <c r="V145" s="30" t="str">
        <f t="shared" si="92"/>
        <v/>
      </c>
      <c r="X145" s="9" t="str">
        <f>IF(data!W144="","",data!W144)</f>
        <v/>
      </c>
      <c r="Y145" s="96" t="e">
        <f>IF(data!AA144="",#N/A,data!AA144)</f>
        <v>#N/A</v>
      </c>
      <c r="Z145" s="99">
        <f t="shared" si="93"/>
        <v>1267.4475</v>
      </c>
      <c r="AA145" s="49">
        <f t="shared" si="78"/>
        <v>0.27228225145744467</v>
      </c>
      <c r="AB145" s="34">
        <f t="shared" si="74"/>
        <v>0</v>
      </c>
      <c r="AC145" s="15"/>
      <c r="AD145" s="30"/>
      <c r="AE145" s="15">
        <f>data!G144</f>
        <v>5.6689342403628114E-2</v>
      </c>
      <c r="AF145" s="30">
        <f>(AE145/AE144-1)/(A145-A121)</f>
        <v>7.6530612244897949E-3</v>
      </c>
      <c r="AG145" s="30">
        <f t="shared" si="94"/>
        <v>0.18367346938775508</v>
      </c>
      <c r="AH145" s="15" t="str">
        <f t="shared" si="98"/>
        <v/>
      </c>
      <c r="AI145" s="9">
        <f>data!C144</f>
        <v>0.51601973684210534</v>
      </c>
      <c r="AJ145" s="8">
        <f>AJ146</f>
        <v>0.21743383791576534</v>
      </c>
      <c r="AK145" s="8">
        <f t="shared" si="96"/>
        <v>0</v>
      </c>
      <c r="AL145" s="74" t="str">
        <f t="shared" si="99"/>
        <v/>
      </c>
      <c r="AR145" s="46" t="str">
        <f t="shared" si="88"/>
        <v/>
      </c>
      <c r="AS145" s="46" t="str">
        <f t="shared" si="101"/>
        <v/>
      </c>
      <c r="AT145" s="46" t="str">
        <f t="shared" si="89"/>
        <v/>
      </c>
    </row>
    <row r="146" spans="1:46">
      <c r="A146">
        <v>1513</v>
      </c>
      <c r="B146">
        <v>1513</v>
      </c>
      <c r="C146">
        <f t="shared" si="83"/>
        <v>1513</v>
      </c>
      <c r="D146">
        <f t="shared" si="84"/>
        <v>1513</v>
      </c>
      <c r="E146" s="15">
        <f t="shared" si="85"/>
        <v>1513</v>
      </c>
      <c r="F146" s="9">
        <f>IF(data!V145="","",data!V145)</f>
        <v>34.546730769230749</v>
      </c>
      <c r="G146" s="35"/>
      <c r="H146" s="35">
        <f t="shared" si="97"/>
        <v>-0.21482007575757575</v>
      </c>
      <c r="I146" s="9" t="str">
        <f>IF(data!Z145="","",data!Z145)</f>
        <v/>
      </c>
      <c r="J146" s="9">
        <f t="shared" si="87"/>
        <v>49.5</v>
      </c>
      <c r="K146" s="49">
        <f t="shared" si="76"/>
        <v>0.40141137401411375</v>
      </c>
      <c r="L146" s="45">
        <f t="shared" si="90"/>
        <v>0</v>
      </c>
      <c r="N146" s="8" t="str">
        <f t="shared" si="86"/>
        <v/>
      </c>
      <c r="P146" s="20">
        <f>IF(data!U145="","",data!U145)</f>
        <v>2.8340806662775946</v>
      </c>
      <c r="Q146" s="20" t="str">
        <f>IF(ISNA(data!Y145)=TRUE,"",IF(data!Y145="","",data!Y145))</f>
        <v/>
      </c>
      <c r="R146" s="20">
        <f t="shared" si="91"/>
        <v>3.9569267571428566</v>
      </c>
      <c r="S146" s="49">
        <f t="shared" si="77"/>
        <v>0.13639279698376269</v>
      </c>
      <c r="T146" s="34">
        <f t="shared" si="73"/>
        <v>0</v>
      </c>
      <c r="U146" s="15"/>
      <c r="V146" s="30" t="str">
        <f t="shared" si="92"/>
        <v/>
      </c>
      <c r="X146" s="9">
        <f>IF(data!W145="","",data!W145)</f>
        <v>609.40433076923046</v>
      </c>
      <c r="Y146" s="96" t="e">
        <f>IF(data!AA145="",#N/A,data!AA145)</f>
        <v>#N/A</v>
      </c>
      <c r="Z146" s="99">
        <f t="shared" si="93"/>
        <v>1267.4475</v>
      </c>
      <c r="AA146" s="49">
        <f t="shared" si="78"/>
        <v>0.27228225145744467</v>
      </c>
      <c r="AB146" s="34">
        <f t="shared" si="74"/>
        <v>0</v>
      </c>
      <c r="AC146" s="15"/>
      <c r="AD146" s="30"/>
      <c r="AE146" s="15">
        <f>data!G145</f>
        <v>5.6689342403628114E-2</v>
      </c>
      <c r="AF146" s="30">
        <f t="shared" ref="AF146:AF172" si="102">AF147</f>
        <v>5.9880239520958131E-3</v>
      </c>
      <c r="AG146" s="30">
        <f t="shared" si="94"/>
        <v>0</v>
      </c>
      <c r="AH146" s="15" t="str">
        <f t="shared" si="98"/>
        <v/>
      </c>
      <c r="AI146" s="9">
        <f>data!C145</f>
        <v>0.85262019230769204</v>
      </c>
      <c r="AJ146" s="8">
        <f>(AI146/AI145-1)/(A146-A143)</f>
        <v>0.21743383791576534</v>
      </c>
      <c r="AK146" s="8">
        <f t="shared" si="96"/>
        <v>0.65230151374729606</v>
      </c>
      <c r="AL146" s="74" t="str">
        <f t="shared" si="99"/>
        <v/>
      </c>
      <c r="AR146" s="46" t="str">
        <f t="shared" si="88"/>
        <v/>
      </c>
      <c r="AS146" s="46" t="str">
        <f t="shared" si="101"/>
        <v/>
      </c>
      <c r="AT146" s="46" t="str">
        <f t="shared" si="89"/>
        <v/>
      </c>
    </row>
    <row r="147" spans="1:46">
      <c r="A147">
        <v>1514</v>
      </c>
      <c r="B147">
        <v>1514</v>
      </c>
      <c r="C147">
        <f t="shared" si="83"/>
        <v>1514</v>
      </c>
      <c r="D147">
        <f t="shared" si="84"/>
        <v>1514</v>
      </c>
      <c r="E147" s="15">
        <f t="shared" si="85"/>
        <v>1514</v>
      </c>
      <c r="F147" s="9">
        <f>IF(data!V146="","",data!V146)</f>
        <v>-10.633593749999999</v>
      </c>
      <c r="G147" s="35"/>
      <c r="H147" s="35" t="str">
        <f t="shared" si="97"/>
        <v/>
      </c>
      <c r="I147" s="9" t="str">
        <f>IF(data!Z146="","",data!Z146)</f>
        <v/>
      </c>
      <c r="J147" s="9">
        <f t="shared" si="87"/>
        <v>49.5</v>
      </c>
      <c r="K147" s="49">
        <f t="shared" ref="K147:K154" si="103">K148</f>
        <v>0.40141137401411375</v>
      </c>
      <c r="L147" s="45">
        <f t="shared" si="90"/>
        <v>0</v>
      </c>
      <c r="N147" s="8" t="str">
        <f t="shared" si="86"/>
        <v/>
      </c>
      <c r="P147" s="20">
        <f>IF(data!U146="","",data!U146)</f>
        <v>-0.72452860154109633</v>
      </c>
      <c r="Q147" s="20" t="str">
        <f>IF(ISNA(data!Y146)=TRUE,"",IF(data!Y146="","",data!Y146))</f>
        <v/>
      </c>
      <c r="R147" s="20">
        <f t="shared" si="91"/>
        <v>3.9569267571428566</v>
      </c>
      <c r="S147" s="49">
        <f t="shared" si="77"/>
        <v>0.13639279698376269</v>
      </c>
      <c r="T147" s="34">
        <f t="shared" ref="T147:T210" si="104">R147/R146-1</f>
        <v>0</v>
      </c>
      <c r="U147" s="15"/>
      <c r="V147" s="30" t="str">
        <f t="shared" si="92"/>
        <v/>
      </c>
      <c r="X147" s="9">
        <f>IF(data!W146="","",data!W146)</f>
        <v>-187.57659375</v>
      </c>
      <c r="Y147" s="96" t="e">
        <f>IF(data!AA146="",#N/A,data!AA146)</f>
        <v>#N/A</v>
      </c>
      <c r="Z147" s="99">
        <f t="shared" si="93"/>
        <v>1267.4475</v>
      </c>
      <c r="AA147" s="49">
        <f t="shared" si="78"/>
        <v>0.27228225145744467</v>
      </c>
      <c r="AB147" s="34">
        <f t="shared" ref="AB147:AB210" si="105">Z147/Z146-1</f>
        <v>0</v>
      </c>
      <c r="AC147" s="15"/>
      <c r="AD147" s="30"/>
      <c r="AE147" s="15">
        <f>data!G146</f>
        <v>5.6689342403628114E-2</v>
      </c>
      <c r="AF147" s="30">
        <f t="shared" si="102"/>
        <v>5.9880239520958131E-3</v>
      </c>
      <c r="AG147" s="30">
        <f t="shared" si="94"/>
        <v>0</v>
      </c>
      <c r="AH147" s="15" t="str">
        <f t="shared" si="98"/>
        <v/>
      </c>
      <c r="AI147" s="9">
        <f>data!C146</f>
        <v>1.0265624999999996</v>
      </c>
      <c r="AJ147" s="8">
        <f t="shared" si="95"/>
        <v>0.20400913473737625</v>
      </c>
      <c r="AK147" s="8">
        <f t="shared" si="96"/>
        <v>0.20400913473737625</v>
      </c>
      <c r="AL147" s="74">
        <f t="shared" si="99"/>
        <v>0.20400913473737625</v>
      </c>
      <c r="AR147" s="46" t="str">
        <f t="shared" si="88"/>
        <v/>
      </c>
      <c r="AS147" s="46" t="str">
        <f t="shared" si="101"/>
        <v/>
      </c>
      <c r="AT147" s="46" t="str">
        <f t="shared" si="89"/>
        <v/>
      </c>
    </row>
    <row r="148" spans="1:46">
      <c r="A148">
        <v>1515</v>
      </c>
      <c r="B148">
        <v>1515</v>
      </c>
      <c r="C148">
        <f t="shared" si="83"/>
        <v>1515</v>
      </c>
      <c r="D148">
        <f t="shared" si="84"/>
        <v>1515</v>
      </c>
      <c r="E148" s="15">
        <f t="shared" si="85"/>
        <v>1515</v>
      </c>
      <c r="F148" s="9" t="str">
        <f>IF(data!V147="","",data!V147)</f>
        <v/>
      </c>
      <c r="G148" s="35"/>
      <c r="H148" s="35">
        <f t="shared" si="97"/>
        <v>1.0280923913043476</v>
      </c>
      <c r="I148" s="9" t="str">
        <f>IF(data!Z147="","",data!Z147)</f>
        <v/>
      </c>
      <c r="J148" s="9">
        <f t="shared" si="87"/>
        <v>49.5</v>
      </c>
      <c r="K148" s="49">
        <f t="shared" si="103"/>
        <v>0.40141137401411375</v>
      </c>
      <c r="L148" s="45">
        <f t="shared" si="90"/>
        <v>0</v>
      </c>
      <c r="N148" s="8" t="str">
        <f t="shared" si="86"/>
        <v/>
      </c>
      <c r="P148" s="20" t="str">
        <f>IF(data!U147="","",data!U147)</f>
        <v/>
      </c>
      <c r="Q148" s="20" t="str">
        <f>IF(ISNA(data!Y147)=TRUE,"",IF(data!Y147="","",data!Y147))</f>
        <v/>
      </c>
      <c r="R148" s="20">
        <f t="shared" si="91"/>
        <v>3.9569267571428566</v>
      </c>
      <c r="S148" s="49">
        <f t="shared" ref="S148:S154" si="106">S149</f>
        <v>0.13639279698376269</v>
      </c>
      <c r="T148" s="34">
        <f t="shared" si="104"/>
        <v>0</v>
      </c>
      <c r="U148" s="15"/>
      <c r="V148" s="30" t="str">
        <f t="shared" si="92"/>
        <v/>
      </c>
      <c r="X148" s="9" t="str">
        <f>IF(data!W147="","",data!W147)</f>
        <v/>
      </c>
      <c r="Y148" s="96" t="e">
        <f>IF(data!AA147="",#N/A,data!AA147)</f>
        <v>#N/A</v>
      </c>
      <c r="Z148" s="99">
        <f t="shared" si="93"/>
        <v>1267.4475</v>
      </c>
      <c r="AA148" s="49">
        <f t="shared" ref="AA148:AA154" si="107">AA149</f>
        <v>0.27228225145744467</v>
      </c>
      <c r="AB148" s="34">
        <f t="shared" si="105"/>
        <v>0</v>
      </c>
      <c r="AC148" s="15"/>
      <c r="AD148" s="30"/>
      <c r="AE148" s="15">
        <f>data!G147</f>
        <v>5.6689342403628114E-2</v>
      </c>
      <c r="AF148" s="30">
        <f t="shared" si="102"/>
        <v>5.9880239520958131E-3</v>
      </c>
      <c r="AG148" s="30">
        <f t="shared" si="94"/>
        <v>0</v>
      </c>
      <c r="AH148" s="15" t="str">
        <f t="shared" si="98"/>
        <v/>
      </c>
      <c r="AI148" s="9">
        <f>data!C147</f>
        <v>1.0265624999999996</v>
      </c>
      <c r="AJ148" s="8">
        <f>AJ149</f>
        <v>3.2817153067302041E-2</v>
      </c>
      <c r="AK148" s="8">
        <f t="shared" si="96"/>
        <v>0</v>
      </c>
      <c r="AL148" s="74" t="str">
        <f t="shared" si="99"/>
        <v/>
      </c>
      <c r="AR148" s="46" t="str">
        <f t="shared" si="88"/>
        <v/>
      </c>
      <c r="AS148" s="46" t="str">
        <f t="shared" si="101"/>
        <v/>
      </c>
      <c r="AT148" s="46" t="str">
        <f t="shared" si="89"/>
        <v/>
      </c>
    </row>
    <row r="149" spans="1:46">
      <c r="A149">
        <v>1516</v>
      </c>
      <c r="B149">
        <v>1516</v>
      </c>
      <c r="C149">
        <f t="shared" si="83"/>
        <v>1516</v>
      </c>
      <c r="D149">
        <f t="shared" si="84"/>
        <v>1516</v>
      </c>
      <c r="E149" s="15">
        <f t="shared" si="85"/>
        <v>1516</v>
      </c>
      <c r="F149" s="9">
        <f>IF(data!V148="","",data!V148)</f>
        <v>50.890573369565203</v>
      </c>
      <c r="G149" s="35"/>
      <c r="H149" s="35">
        <f t="shared" si="97"/>
        <v>0.6198358585858581</v>
      </c>
      <c r="I149" s="9" t="str">
        <f>IF(data!Z148="","",data!Z148)</f>
        <v/>
      </c>
      <c r="J149" s="9">
        <f t="shared" si="87"/>
        <v>49.5</v>
      </c>
      <c r="K149" s="49">
        <f t="shared" si="103"/>
        <v>0.40141137401411375</v>
      </c>
      <c r="L149" s="45">
        <f t="shared" si="90"/>
        <v>0</v>
      </c>
      <c r="N149" s="8" t="str">
        <f t="shared" si="86"/>
        <v/>
      </c>
      <c r="P149" s="20">
        <f>IF(data!U148="","",data!U148)</f>
        <v>3.2539031373759215</v>
      </c>
      <c r="Q149" s="20" t="str">
        <f>IF(ISNA(data!Y148)=TRUE,"",IF(data!Y148="","",data!Y148))</f>
        <v/>
      </c>
      <c r="R149" s="20">
        <f t="shared" si="91"/>
        <v>3.9569267571428566</v>
      </c>
      <c r="S149" s="49">
        <f t="shared" si="106"/>
        <v>0.13639279698376269</v>
      </c>
      <c r="T149" s="34">
        <f t="shared" si="104"/>
        <v>0</v>
      </c>
      <c r="U149" s="15"/>
      <c r="V149" s="30" t="str">
        <f t="shared" si="92"/>
        <v/>
      </c>
      <c r="X149" s="9">
        <f>IF(data!W148="","",data!W148)</f>
        <v>897.70971423913022</v>
      </c>
      <c r="Y149" s="96" t="e">
        <f>IF(data!AA148="",#N/A,data!AA148)</f>
        <v>#N/A</v>
      </c>
      <c r="Z149" s="99">
        <f t="shared" si="93"/>
        <v>1267.4475</v>
      </c>
      <c r="AA149" s="49">
        <f t="shared" si="107"/>
        <v>0.27228225145744467</v>
      </c>
      <c r="AB149" s="34">
        <f t="shared" si="105"/>
        <v>0</v>
      </c>
      <c r="AC149" s="15"/>
      <c r="AD149" s="30"/>
      <c r="AE149" s="15">
        <f>data!G148</f>
        <v>5.6689342403628114E-2</v>
      </c>
      <c r="AF149" s="30">
        <f t="shared" si="102"/>
        <v>5.9880239520958131E-3</v>
      </c>
      <c r="AG149" s="30">
        <f t="shared" si="94"/>
        <v>0</v>
      </c>
      <c r="AH149" s="15" t="str">
        <f t="shared" si="98"/>
        <v/>
      </c>
      <c r="AI149" s="9">
        <f>data!C148</f>
        <v>1.093940217391304</v>
      </c>
      <c r="AJ149" s="8">
        <f>(AI149/AI148-1)/(A149-A147)</f>
        <v>3.2817153067302041E-2</v>
      </c>
      <c r="AK149" s="8">
        <f t="shared" si="96"/>
        <v>6.5634306134604081E-2</v>
      </c>
      <c r="AL149" s="74" t="str">
        <f t="shared" si="99"/>
        <v/>
      </c>
      <c r="AR149" s="46" t="str">
        <f t="shared" si="88"/>
        <v/>
      </c>
      <c r="AS149" s="46" t="str">
        <f t="shared" si="101"/>
        <v/>
      </c>
      <c r="AT149" s="46" t="str">
        <f t="shared" si="89"/>
        <v/>
      </c>
    </row>
    <row r="150" spans="1:46">
      <c r="A150">
        <v>1517</v>
      </c>
      <c r="B150">
        <v>1517</v>
      </c>
      <c r="C150">
        <f t="shared" si="83"/>
        <v>1517</v>
      </c>
      <c r="D150">
        <f t="shared" si="84"/>
        <v>1517</v>
      </c>
      <c r="E150" s="15">
        <f t="shared" si="85"/>
        <v>1517</v>
      </c>
      <c r="F150" s="9">
        <f>IF(data!V149="","",data!V149)</f>
        <v>30.681874999999977</v>
      </c>
      <c r="G150" s="35"/>
      <c r="H150" s="35">
        <f t="shared" si="97"/>
        <v>0.77551724137931011</v>
      </c>
      <c r="I150" s="9" t="str">
        <f>IF(data!Z149="","",data!Z149)</f>
        <v/>
      </c>
      <c r="J150" s="9">
        <f t="shared" si="87"/>
        <v>49.5</v>
      </c>
      <c r="K150" s="49">
        <f t="shared" si="103"/>
        <v>0.40141137401411375</v>
      </c>
      <c r="L150" s="45">
        <f t="shared" si="90"/>
        <v>0</v>
      </c>
      <c r="N150" s="8" t="str">
        <f t="shared" si="86"/>
        <v/>
      </c>
      <c r="P150" s="20">
        <f>IF(data!U149="","",data!U149)</f>
        <v>3.3032257156565645</v>
      </c>
      <c r="Q150" s="20" t="str">
        <f>IF(ISNA(data!Y149)=TRUE,"",IF(data!Y149="","",data!Y149))</f>
        <v/>
      </c>
      <c r="R150" s="20">
        <f t="shared" si="91"/>
        <v>3.9569267571428566</v>
      </c>
      <c r="S150" s="49">
        <f t="shared" si="106"/>
        <v>0.13639279698376269</v>
      </c>
      <c r="T150" s="34">
        <f t="shared" si="104"/>
        <v>0</v>
      </c>
      <c r="U150" s="15"/>
      <c r="V150" s="30" t="str">
        <f t="shared" si="92"/>
        <v/>
      </c>
      <c r="X150" s="9">
        <f>IF(data!W149="","",data!W149)</f>
        <v>541.2282749999996</v>
      </c>
      <c r="Y150" s="96" t="e">
        <f>IF(data!AA149="",#N/A,data!AA149)</f>
        <v>#N/A</v>
      </c>
      <c r="Z150" s="99">
        <f t="shared" si="93"/>
        <v>1267.4475</v>
      </c>
      <c r="AA150" s="49">
        <f t="shared" si="107"/>
        <v>0.27228225145744467</v>
      </c>
      <c r="AB150" s="34">
        <f t="shared" si="105"/>
        <v>0</v>
      </c>
      <c r="AC150" s="15"/>
      <c r="AD150" s="30"/>
      <c r="AE150" s="15">
        <f>data!G149</f>
        <v>5.6689342403628114E-2</v>
      </c>
      <c r="AF150" s="30">
        <f t="shared" si="102"/>
        <v>5.9880239520958131E-3</v>
      </c>
      <c r="AG150" s="30">
        <f t="shared" si="94"/>
        <v>0</v>
      </c>
      <c r="AH150" s="15" t="str">
        <f t="shared" si="98"/>
        <v/>
      </c>
      <c r="AI150" s="9">
        <f>data!C149</f>
        <v>0.64968749999999964</v>
      </c>
      <c r="AJ150" s="8">
        <f t="shared" si="95"/>
        <v>-0.40610328638497661</v>
      </c>
      <c r="AK150" s="8">
        <f t="shared" si="96"/>
        <v>-0.40610328638497661</v>
      </c>
      <c r="AL150" s="74">
        <f t="shared" si="99"/>
        <v>-0.40610328638497661</v>
      </c>
      <c r="AR150" s="46" t="str">
        <f t="shared" si="88"/>
        <v/>
      </c>
      <c r="AS150" s="46" t="str">
        <f t="shared" si="101"/>
        <v/>
      </c>
      <c r="AT150" s="46" t="str">
        <f t="shared" si="89"/>
        <v/>
      </c>
    </row>
    <row r="151" spans="1:46">
      <c r="A151">
        <v>1518</v>
      </c>
      <c r="B151">
        <v>1518</v>
      </c>
      <c r="C151">
        <f t="shared" si="83"/>
        <v>1518</v>
      </c>
      <c r="D151">
        <f t="shared" si="84"/>
        <v>1518</v>
      </c>
      <c r="E151" s="15">
        <f t="shared" si="85"/>
        <v>1518</v>
      </c>
      <c r="F151" s="9">
        <f>IF(data!V150="","",data!V150)</f>
        <v>38.388103448275849</v>
      </c>
      <c r="G151" s="35"/>
      <c r="H151" s="35">
        <f t="shared" si="97"/>
        <v>0.82488215488215466</v>
      </c>
      <c r="I151" s="9" t="str">
        <f>IF(data!Z150="","",data!Z150)</f>
        <v/>
      </c>
      <c r="J151" s="9">
        <f t="shared" si="87"/>
        <v>49.5</v>
      </c>
      <c r="K151" s="49">
        <f t="shared" si="103"/>
        <v>0.40141137401411375</v>
      </c>
      <c r="L151" s="45">
        <f t="shared" si="90"/>
        <v>0</v>
      </c>
      <c r="N151" s="8" t="str">
        <f t="shared" si="86"/>
        <v/>
      </c>
      <c r="P151" s="20">
        <f>IF(data!U150="","",data!U150)</f>
        <v>3.762790074178612</v>
      </c>
      <c r="Q151" s="20" t="str">
        <f>IF(ISNA(data!Y150)=TRUE,"",IF(data!Y150="","",data!Y150))</f>
        <v/>
      </c>
      <c r="R151" s="20">
        <f t="shared" si="91"/>
        <v>3.9569267571428566</v>
      </c>
      <c r="S151" s="49">
        <f t="shared" si="106"/>
        <v>0.13639279698376269</v>
      </c>
      <c r="T151" s="34">
        <f t="shared" si="104"/>
        <v>0</v>
      </c>
      <c r="U151" s="15"/>
      <c r="V151" s="30" t="str">
        <f t="shared" si="92"/>
        <v/>
      </c>
      <c r="X151" s="9">
        <f>IF(data!W150="","",data!W150)</f>
        <v>677.16614482758598</v>
      </c>
      <c r="Y151" s="96" t="e">
        <f>IF(data!AA150="",#N/A,data!AA150)</f>
        <v>#N/A</v>
      </c>
      <c r="Z151" s="99">
        <f t="shared" si="93"/>
        <v>1267.4475</v>
      </c>
      <c r="AA151" s="49">
        <f t="shared" si="107"/>
        <v>0.27228225145744467</v>
      </c>
      <c r="AB151" s="34">
        <f t="shared" si="105"/>
        <v>0</v>
      </c>
      <c r="AC151" s="15"/>
      <c r="AD151" s="30"/>
      <c r="AE151" s="15">
        <f>data!G150</f>
        <v>5.6689342403628114E-2</v>
      </c>
      <c r="AF151" s="30">
        <f t="shared" si="102"/>
        <v>5.9880239520958131E-3</v>
      </c>
      <c r="AG151" s="30">
        <f t="shared" si="94"/>
        <v>0</v>
      </c>
      <c r="AH151" s="15" t="str">
        <f t="shared" si="98"/>
        <v/>
      </c>
      <c r="AI151" s="9">
        <f>data!C150</f>
        <v>0.71358799048751476</v>
      </c>
      <c r="AJ151" s="8">
        <f t="shared" si="95"/>
        <v>9.8355733314116733E-2</v>
      </c>
      <c r="AK151" s="8">
        <f t="shared" si="96"/>
        <v>9.8355733314116733E-2</v>
      </c>
      <c r="AL151" s="74">
        <f t="shared" si="99"/>
        <v>9.8355733314116733E-2</v>
      </c>
      <c r="AR151" s="46" t="str">
        <f t="shared" si="88"/>
        <v/>
      </c>
      <c r="AS151" s="46" t="str">
        <f t="shared" si="101"/>
        <v/>
      </c>
      <c r="AT151" s="46" t="str">
        <f t="shared" si="89"/>
        <v/>
      </c>
    </row>
    <row r="152" spans="1:46">
      <c r="A152">
        <v>1519</v>
      </c>
      <c r="B152">
        <v>1519</v>
      </c>
      <c r="C152">
        <f t="shared" si="83"/>
        <v>1519</v>
      </c>
      <c r="D152">
        <f t="shared" si="84"/>
        <v>1519</v>
      </c>
      <c r="E152" s="15">
        <f t="shared" si="85"/>
        <v>1519</v>
      </c>
      <c r="F152" s="9">
        <f>IF(data!V151="","",data!V151)</f>
        <v>40.831666666666656</v>
      </c>
      <c r="G152" s="35"/>
      <c r="H152" s="35">
        <f t="shared" si="97"/>
        <v>1.2865151515151512</v>
      </c>
      <c r="I152" s="9" t="str">
        <f>IF(data!Z151="","",data!Z151)</f>
        <v/>
      </c>
      <c r="J152" s="9">
        <f t="shared" si="87"/>
        <v>49.5</v>
      </c>
      <c r="K152" s="49">
        <f t="shared" si="103"/>
        <v>0.40141137401411375</v>
      </c>
      <c r="L152" s="45">
        <f t="shared" si="90"/>
        <v>0</v>
      </c>
      <c r="N152" s="8" t="str">
        <f t="shared" si="86"/>
        <v/>
      </c>
      <c r="P152" s="20">
        <f>IF(data!U151="","",data!U151)</f>
        <v>3.4661928532490522</v>
      </c>
      <c r="Q152" s="20" t="str">
        <f>IF(ISNA(data!Y151)=TRUE,"",IF(data!Y151="","",data!Y151))</f>
        <v/>
      </c>
      <c r="R152" s="20">
        <f t="shared" si="91"/>
        <v>3.9569267571428566</v>
      </c>
      <c r="S152" s="49">
        <f t="shared" si="106"/>
        <v>0.13639279698376269</v>
      </c>
      <c r="T152" s="34">
        <f t="shared" si="104"/>
        <v>0</v>
      </c>
      <c r="U152" s="15"/>
      <c r="V152" s="30" t="str">
        <f t="shared" si="92"/>
        <v/>
      </c>
      <c r="X152" s="9">
        <f>IF(data!W151="","",data!W151)</f>
        <v>720.27059999999983</v>
      </c>
      <c r="Y152" s="96" t="e">
        <f>IF(data!AA151="",#N/A,data!AA151)</f>
        <v>#N/A</v>
      </c>
      <c r="Z152" s="99">
        <f t="shared" si="93"/>
        <v>1267.4475</v>
      </c>
      <c r="AA152" s="49">
        <f t="shared" si="107"/>
        <v>0.27228225145744467</v>
      </c>
      <c r="AB152" s="34">
        <f t="shared" si="105"/>
        <v>0</v>
      </c>
      <c r="AC152" s="15"/>
      <c r="AD152" s="30"/>
      <c r="AE152" s="15">
        <f>data!G151</f>
        <v>5.6689342403628114E-2</v>
      </c>
      <c r="AF152" s="30">
        <f t="shared" si="102"/>
        <v>5.9880239520958131E-3</v>
      </c>
      <c r="AG152" s="30">
        <f t="shared" si="94"/>
        <v>0</v>
      </c>
      <c r="AH152" s="15" t="str">
        <f t="shared" si="98"/>
        <v/>
      </c>
      <c r="AI152" s="9">
        <f>data!C151</f>
        <v>0.82395833333333324</v>
      </c>
      <c r="AJ152" s="8">
        <f t="shared" si="95"/>
        <v>0.1546695632733599</v>
      </c>
      <c r="AK152" s="8">
        <f t="shared" si="96"/>
        <v>0.1546695632733599</v>
      </c>
      <c r="AL152" s="74">
        <f t="shared" si="99"/>
        <v>0.1546695632733599</v>
      </c>
      <c r="AR152" s="46" t="str">
        <f t="shared" si="88"/>
        <v/>
      </c>
      <c r="AS152" s="46" t="str">
        <f t="shared" si="101"/>
        <v/>
      </c>
      <c r="AT152" s="46" t="str">
        <f t="shared" si="89"/>
        <v/>
      </c>
    </row>
    <row r="153" spans="1:46">
      <c r="A153">
        <v>1520</v>
      </c>
      <c r="B153">
        <v>1520</v>
      </c>
      <c r="C153">
        <f t="shared" si="83"/>
        <v>1520</v>
      </c>
      <c r="D153">
        <f t="shared" si="84"/>
        <v>1520</v>
      </c>
      <c r="E153" s="15">
        <f t="shared" si="85"/>
        <v>1520</v>
      </c>
      <c r="F153" s="9">
        <f>IF(data!V152="","",data!V152)</f>
        <v>63.682499999999983</v>
      </c>
      <c r="G153" s="35"/>
      <c r="H153" s="35">
        <f t="shared" si="97"/>
        <v>0.89267676767676762</v>
      </c>
      <c r="I153" s="9" t="str">
        <f>IF(data!Z152="","",data!Z152)</f>
        <v/>
      </c>
      <c r="J153" s="9">
        <f t="shared" si="87"/>
        <v>49.5</v>
      </c>
      <c r="K153" s="49">
        <f t="shared" si="103"/>
        <v>0.40141137401411375</v>
      </c>
      <c r="L153" s="45">
        <f t="shared" si="90"/>
        <v>0</v>
      </c>
      <c r="N153" s="8" t="str">
        <f t="shared" si="86"/>
        <v/>
      </c>
      <c r="P153" s="20">
        <f>IF(data!U152="","",data!U152)</f>
        <v>3.7919152525139665</v>
      </c>
      <c r="Q153" s="20" t="str">
        <f>IF(ISNA(data!Y152)=TRUE,"",IF(data!Y152="","",data!Y152))</f>
        <v/>
      </c>
      <c r="R153" s="20">
        <f t="shared" si="91"/>
        <v>3.9569267571428566</v>
      </c>
      <c r="S153" s="49">
        <f t="shared" si="106"/>
        <v>0.13639279698376269</v>
      </c>
      <c r="T153" s="34">
        <f t="shared" si="104"/>
        <v>0</v>
      </c>
      <c r="U153" s="15"/>
      <c r="V153" s="30" t="str">
        <f t="shared" si="92"/>
        <v/>
      </c>
      <c r="X153" s="9">
        <f>IF(data!W152="","",data!W152)</f>
        <v>1123.3592999999998</v>
      </c>
      <c r="Y153" s="96" t="e">
        <f>IF(data!AA152="",#N/A,data!AA152)</f>
        <v>#N/A</v>
      </c>
      <c r="Z153" s="99">
        <f t="shared" si="93"/>
        <v>1267.4475</v>
      </c>
      <c r="AA153" s="49">
        <f t="shared" si="107"/>
        <v>0.27228225145744467</v>
      </c>
      <c r="AB153" s="34">
        <f t="shared" si="105"/>
        <v>0</v>
      </c>
      <c r="AC153" s="15"/>
      <c r="AD153" s="30"/>
      <c r="AE153" s="15">
        <f>data!G152</f>
        <v>5.6689342403628114E-2</v>
      </c>
      <c r="AF153" s="30">
        <f t="shared" si="102"/>
        <v>5.9880239520958131E-3</v>
      </c>
      <c r="AG153" s="30">
        <f t="shared" si="94"/>
        <v>0</v>
      </c>
      <c r="AH153" s="15" t="str">
        <f t="shared" si="98"/>
        <v/>
      </c>
      <c r="AI153" s="9">
        <f>data!C152</f>
        <v>1.1746874999999997</v>
      </c>
      <c r="AJ153" s="8">
        <f t="shared" si="95"/>
        <v>0.42566371681415904</v>
      </c>
      <c r="AK153" s="8">
        <f t="shared" si="96"/>
        <v>0.42566371681415904</v>
      </c>
      <c r="AL153" s="74">
        <f t="shared" si="99"/>
        <v>0.42566371681415904</v>
      </c>
      <c r="AR153" s="46" t="str">
        <f t="shared" si="88"/>
        <v/>
      </c>
      <c r="AS153" s="46" t="str">
        <f t="shared" si="101"/>
        <v/>
      </c>
      <c r="AT153" s="46" t="str">
        <f t="shared" si="89"/>
        <v/>
      </c>
    </row>
    <row r="154" spans="1:46">
      <c r="A154">
        <v>1521</v>
      </c>
      <c r="B154">
        <v>1521</v>
      </c>
      <c r="C154">
        <f t="shared" si="83"/>
        <v>1521</v>
      </c>
      <c r="D154">
        <f t="shared" si="84"/>
        <v>1521</v>
      </c>
      <c r="E154" s="15">
        <f t="shared" si="85"/>
        <v>1521</v>
      </c>
      <c r="F154" s="9">
        <f>IF(data!V153="","",data!V153)</f>
        <v>44.1875</v>
      </c>
      <c r="G154" s="35"/>
      <c r="H154" s="35" t="str">
        <f t="shared" si="97"/>
        <v/>
      </c>
      <c r="I154" s="9" t="str">
        <f>IF(data!Z153="","",data!Z153)</f>
        <v/>
      </c>
      <c r="J154" s="9">
        <f t="shared" si="87"/>
        <v>49.5</v>
      </c>
      <c r="K154" s="49">
        <f t="shared" si="103"/>
        <v>0.40141137401411375</v>
      </c>
      <c r="L154" s="45">
        <f t="shared" si="90"/>
        <v>0</v>
      </c>
      <c r="N154" s="8" t="str">
        <f t="shared" si="86"/>
        <v/>
      </c>
      <c r="P154" s="20">
        <f>IF(data!U153="","",data!U153)</f>
        <v>2.4152181794871797</v>
      </c>
      <c r="Q154" s="20" t="str">
        <f>IF(ISNA(data!Y153)=TRUE,"",IF(data!Y153="","",data!Y153))</f>
        <v/>
      </c>
      <c r="R154" s="20">
        <f t="shared" si="91"/>
        <v>3.9569267571428566</v>
      </c>
      <c r="S154" s="49">
        <f t="shared" si="106"/>
        <v>0.13639279698376269</v>
      </c>
      <c r="T154" s="34">
        <f t="shared" si="104"/>
        <v>0</v>
      </c>
      <c r="U154" s="15"/>
      <c r="V154" s="30" t="str">
        <f t="shared" si="92"/>
        <v/>
      </c>
      <c r="X154" s="9">
        <f>IF(data!W153="","",data!W153)</f>
        <v>779.46749999999997</v>
      </c>
      <c r="Y154" s="96" t="e">
        <f>IF(data!AA153="",#N/A,data!AA153)</f>
        <v>#N/A</v>
      </c>
      <c r="Z154" s="99">
        <f t="shared" si="93"/>
        <v>1267.4475</v>
      </c>
      <c r="AA154" s="49">
        <f t="shared" si="107"/>
        <v>0.27228225145744467</v>
      </c>
      <c r="AB154" s="34">
        <f t="shared" si="105"/>
        <v>0</v>
      </c>
      <c r="AC154" s="15"/>
      <c r="AD154" s="30"/>
      <c r="AE154" s="15">
        <f>data!G153</f>
        <v>5.6689342403628114E-2</v>
      </c>
      <c r="AF154" s="30">
        <f t="shared" si="102"/>
        <v>5.9880239520958131E-3</v>
      </c>
      <c r="AG154" s="30">
        <f t="shared" si="94"/>
        <v>0</v>
      </c>
      <c r="AH154" s="15" t="str">
        <f t="shared" si="98"/>
        <v/>
      </c>
      <c r="AI154" s="9">
        <f>data!C153</f>
        <v>1.2796875000000001</v>
      </c>
      <c r="AJ154" s="8">
        <f t="shared" si="95"/>
        <v>8.9385474860335545E-2</v>
      </c>
      <c r="AK154" s="8">
        <f t="shared" si="96"/>
        <v>8.9385474860335545E-2</v>
      </c>
      <c r="AL154" s="74">
        <f t="shared" si="99"/>
        <v>8.9385474860335545E-2</v>
      </c>
      <c r="AR154" s="46" t="str">
        <f t="shared" si="88"/>
        <v/>
      </c>
      <c r="AS154" s="46" t="str">
        <f t="shared" si="101"/>
        <v/>
      </c>
      <c r="AT154" s="46" t="str">
        <f t="shared" si="89"/>
        <v/>
      </c>
    </row>
    <row r="155" spans="1:46">
      <c r="A155">
        <v>1522</v>
      </c>
      <c r="B155">
        <v>1522</v>
      </c>
      <c r="C155">
        <f t="shared" si="83"/>
        <v>1522</v>
      </c>
      <c r="D155">
        <f t="shared" si="84"/>
        <v>1522</v>
      </c>
      <c r="E155" s="15">
        <f t="shared" si="85"/>
        <v>1522</v>
      </c>
      <c r="F155" s="9" t="str">
        <f>IF(data!V154="","",data!V154)</f>
        <v/>
      </c>
      <c r="G155" s="35"/>
      <c r="H155" s="35" t="str">
        <f t="shared" si="97"/>
        <v/>
      </c>
      <c r="I155" s="9" t="str">
        <f>IF(data!Z154="","",data!Z154)</f>
        <v/>
      </c>
      <c r="J155" s="9">
        <f t="shared" si="87"/>
        <v>49.5</v>
      </c>
      <c r="K155" s="49">
        <f>K156</f>
        <v>0.40141137401411375</v>
      </c>
      <c r="L155" s="45">
        <f t="shared" si="90"/>
        <v>0</v>
      </c>
      <c r="N155" s="8" t="str">
        <f t="shared" si="86"/>
        <v/>
      </c>
      <c r="P155" s="20" t="str">
        <f>IF(data!U154="","",data!U154)</f>
        <v/>
      </c>
      <c r="Q155" s="20" t="str">
        <f>IF(ISNA(data!Y154)=TRUE,"",IF(data!Y154="","",data!Y154))</f>
        <v/>
      </c>
      <c r="R155" s="20">
        <f t="shared" si="91"/>
        <v>3.9569267571428566</v>
      </c>
      <c r="S155" s="49">
        <f>S156</f>
        <v>0.13639279698376269</v>
      </c>
      <c r="T155" s="34">
        <f t="shared" si="104"/>
        <v>0</v>
      </c>
      <c r="U155" s="15"/>
      <c r="V155" s="30" t="str">
        <f t="shared" si="92"/>
        <v/>
      </c>
      <c r="X155" s="9" t="str">
        <f>IF(data!W154="","",data!W154)</f>
        <v/>
      </c>
      <c r="Y155" s="96" t="e">
        <f>IF(data!AA154="",#N/A,data!AA154)</f>
        <v>#N/A</v>
      </c>
      <c r="Z155" s="99">
        <f t="shared" si="93"/>
        <v>1267.4475</v>
      </c>
      <c r="AA155" s="49">
        <f>AA156</f>
        <v>0.27228225145744467</v>
      </c>
      <c r="AB155" s="34">
        <f t="shared" si="105"/>
        <v>0</v>
      </c>
      <c r="AC155" s="15"/>
      <c r="AD155" s="30"/>
      <c r="AE155" s="15">
        <f>data!G154</f>
        <v>5.6689342403628114E-2</v>
      </c>
      <c r="AF155" s="30">
        <f t="shared" si="102"/>
        <v>5.9880239520958131E-3</v>
      </c>
      <c r="AG155" s="30">
        <f t="shared" si="94"/>
        <v>0</v>
      </c>
      <c r="AH155" s="15" t="str">
        <f t="shared" si="98"/>
        <v/>
      </c>
      <c r="AI155" s="9">
        <f>data!C154</f>
        <v>1.2796875000000001</v>
      </c>
      <c r="AJ155" s="8">
        <f t="shared" ref="AJ155:AJ157" si="108">AJ156</f>
        <v>-6.545091711956523E-2</v>
      </c>
      <c r="AK155" s="8">
        <f t="shared" si="96"/>
        <v>0</v>
      </c>
      <c r="AL155" s="74" t="str">
        <f t="shared" si="99"/>
        <v/>
      </c>
      <c r="AR155" s="46" t="str">
        <f t="shared" si="88"/>
        <v/>
      </c>
      <c r="AS155" s="46" t="str">
        <f t="shared" si="101"/>
        <v/>
      </c>
      <c r="AT155" s="46" t="str">
        <f t="shared" si="89"/>
        <v/>
      </c>
    </row>
    <row r="156" spans="1:46">
      <c r="A156">
        <v>1523</v>
      </c>
      <c r="B156">
        <v>1523</v>
      </c>
      <c r="C156">
        <f t="shared" si="83"/>
        <v>1523</v>
      </c>
      <c r="D156">
        <f t="shared" si="84"/>
        <v>1523</v>
      </c>
      <c r="E156" s="15">
        <f t="shared" si="85"/>
        <v>1523</v>
      </c>
      <c r="F156" s="9" t="str">
        <f>IF(data!V155="","",data!V155)</f>
        <v/>
      </c>
      <c r="G156" s="35"/>
      <c r="H156" s="35" t="str">
        <f t="shared" si="97"/>
        <v/>
      </c>
      <c r="I156" s="9">
        <f>IF(data!Z155="","",data!Z155)</f>
        <v>1500</v>
      </c>
      <c r="J156" s="9">
        <f t="shared" si="87"/>
        <v>1500</v>
      </c>
      <c r="K156" s="8">
        <f>M156</f>
        <v>0.40141137401411375</v>
      </c>
      <c r="L156" s="45">
        <f t="shared" si="90"/>
        <v>29.303030303030305</v>
      </c>
      <c r="M156" s="8">
        <f>(I156/I83-1)/(C156-C83)</f>
        <v>0.40141137401411375</v>
      </c>
      <c r="N156" s="8"/>
      <c r="P156" s="20" t="str">
        <f>IF(data!U155="","",data!U155)</f>
        <v/>
      </c>
      <c r="Q156" s="20">
        <f>IF(ISNA(data!Y155)=TRUE,"",IF(data!Y155="","",data!Y155))</f>
        <v>43.354757231404953</v>
      </c>
      <c r="R156" s="20">
        <f t="shared" si="91"/>
        <v>43.354757231404953</v>
      </c>
      <c r="S156" s="8">
        <f>U156</f>
        <v>0.13639279698376269</v>
      </c>
      <c r="T156" s="34">
        <f t="shared" si="104"/>
        <v>9.9566741798146765</v>
      </c>
      <c r="U156" s="30">
        <f>(Q156/Q83-1)/(A156-A83)</f>
        <v>0.13639279698376269</v>
      </c>
      <c r="V156" s="30"/>
      <c r="X156" s="9" t="str">
        <f>IF(data!W155="","",data!W155)</f>
        <v/>
      </c>
      <c r="Y156" s="96">
        <f>IF(data!AA155="",#N/A,data!AA155)</f>
        <v>26460</v>
      </c>
      <c r="Z156" s="99">
        <f t="shared" si="93"/>
        <v>26460</v>
      </c>
      <c r="AA156" s="8">
        <f>AC156</f>
        <v>0.27228225145744467</v>
      </c>
      <c r="AB156" s="34">
        <f t="shared" si="105"/>
        <v>19.876604356393461</v>
      </c>
      <c r="AC156" s="30">
        <f>(Y156/Y83-1)/(A156-A83)</f>
        <v>0.27228225145744467</v>
      </c>
      <c r="AD156" s="30"/>
      <c r="AE156" s="15">
        <f>data!G155</f>
        <v>5.6689342403628114E-2</v>
      </c>
      <c r="AF156" s="30">
        <f t="shared" si="102"/>
        <v>5.9880239520958131E-3</v>
      </c>
      <c r="AG156" s="30">
        <f t="shared" si="94"/>
        <v>0</v>
      </c>
      <c r="AH156" s="15" t="str">
        <f t="shared" si="98"/>
        <v/>
      </c>
      <c r="AI156" s="9">
        <f>data!C155</f>
        <v>1.2796875000000001</v>
      </c>
      <c r="AJ156" s="8">
        <f t="shared" si="108"/>
        <v>-6.545091711956523E-2</v>
      </c>
      <c r="AK156" s="8">
        <f t="shared" si="96"/>
        <v>0</v>
      </c>
      <c r="AL156" s="74" t="str">
        <f t="shared" si="99"/>
        <v/>
      </c>
      <c r="AR156" s="46" t="str">
        <f t="shared" si="88"/>
        <v/>
      </c>
      <c r="AS156" s="46" t="str">
        <f t="shared" si="101"/>
        <v/>
      </c>
      <c r="AT156" s="46" t="str">
        <f t="shared" si="89"/>
        <v/>
      </c>
    </row>
    <row r="157" spans="1:46">
      <c r="A157">
        <v>1524</v>
      </c>
      <c r="B157">
        <v>1524</v>
      </c>
      <c r="C157">
        <f t="shared" si="83"/>
        <v>1524</v>
      </c>
      <c r="D157">
        <f t="shared" si="84"/>
        <v>1524</v>
      </c>
      <c r="E157" s="15">
        <f t="shared" si="85"/>
        <v>1524</v>
      </c>
      <c r="F157" s="9" t="str">
        <f>IF(data!V156="","",data!V156)</f>
        <v/>
      </c>
      <c r="G157" s="35"/>
      <c r="H157" s="35" t="str">
        <f t="shared" si="97"/>
        <v/>
      </c>
      <c r="I157" s="9" t="str">
        <f>IF(data!Z156="","",data!Z156)</f>
        <v/>
      </c>
      <c r="J157" s="9">
        <f t="shared" si="87"/>
        <v>1500</v>
      </c>
      <c r="K157" s="49">
        <f>K158</f>
        <v>0</v>
      </c>
      <c r="L157" s="45">
        <f t="shared" si="90"/>
        <v>0</v>
      </c>
      <c r="N157" s="8" t="str">
        <f t="shared" si="86"/>
        <v/>
      </c>
      <c r="P157" s="20" t="str">
        <f>IF(data!U156="","",data!U156)</f>
        <v/>
      </c>
      <c r="Q157" s="20" t="str">
        <f>IF(ISNA(data!Y156)=TRUE,"",IF(data!Y156="","",data!Y156))</f>
        <v/>
      </c>
      <c r="R157" s="20">
        <f t="shared" si="91"/>
        <v>43.354757231404953</v>
      </c>
      <c r="S157" s="49">
        <f>S158</f>
        <v>0.44531250000000011</v>
      </c>
      <c r="T157" s="34">
        <f t="shared" si="104"/>
        <v>0</v>
      </c>
      <c r="U157" s="15"/>
      <c r="V157" s="30" t="str">
        <f t="shared" si="92"/>
        <v/>
      </c>
      <c r="X157" s="9" t="str">
        <f>IF(data!W156="","",data!W156)</f>
        <v/>
      </c>
      <c r="Y157" s="96" t="e">
        <f>IF(data!AA156="",#N/A,data!AA156)</f>
        <v>#N/A</v>
      </c>
      <c r="Z157" s="99">
        <f t="shared" si="93"/>
        <v>26460</v>
      </c>
      <c r="AA157" s="49">
        <f>AA158</f>
        <v>0</v>
      </c>
      <c r="AB157" s="34">
        <f t="shared" si="105"/>
        <v>0</v>
      </c>
      <c r="AC157" s="15"/>
      <c r="AD157" s="30"/>
      <c r="AE157" s="15">
        <f>data!G156</f>
        <v>5.6689342403628114E-2</v>
      </c>
      <c r="AF157" s="30">
        <f t="shared" si="102"/>
        <v>5.9880239520958131E-3</v>
      </c>
      <c r="AG157" s="30">
        <f t="shared" si="94"/>
        <v>0</v>
      </c>
      <c r="AH157" s="15" t="str">
        <f t="shared" si="98"/>
        <v/>
      </c>
      <c r="AI157" s="9">
        <f>data!C156</f>
        <v>1.2796875000000001</v>
      </c>
      <c r="AJ157" s="8">
        <f t="shared" si="108"/>
        <v>-6.545091711956523E-2</v>
      </c>
      <c r="AK157" s="8">
        <f t="shared" si="96"/>
        <v>0</v>
      </c>
      <c r="AL157" s="74" t="str">
        <f t="shared" si="99"/>
        <v/>
      </c>
      <c r="AR157" s="46" t="str">
        <f t="shared" si="88"/>
        <v/>
      </c>
      <c r="AS157" s="46" t="str">
        <f t="shared" si="101"/>
        <v/>
      </c>
      <c r="AT157" s="46" t="str">
        <f t="shared" si="89"/>
        <v/>
      </c>
    </row>
    <row r="158" spans="1:46">
      <c r="A158">
        <v>1525</v>
      </c>
      <c r="B158">
        <v>1525</v>
      </c>
      <c r="C158">
        <f t="shared" si="83"/>
        <v>1525</v>
      </c>
      <c r="D158">
        <f t="shared" si="84"/>
        <v>1525</v>
      </c>
      <c r="E158" s="15">
        <f t="shared" si="85"/>
        <v>1525</v>
      </c>
      <c r="F158" s="9" t="str">
        <f>IF(data!V157="","",data!V157)</f>
        <v/>
      </c>
      <c r="G158" s="35"/>
      <c r="H158" s="35">
        <f t="shared" si="97"/>
        <v>3.0351974637681151E-2</v>
      </c>
      <c r="I158" s="9">
        <f>IF(data!Z157="","",data!Z157)</f>
        <v>1500</v>
      </c>
      <c r="J158" s="9">
        <f t="shared" si="87"/>
        <v>1500</v>
      </c>
      <c r="K158" s="8">
        <f>M158</f>
        <v>0</v>
      </c>
      <c r="L158" s="45">
        <f t="shared" si="90"/>
        <v>0</v>
      </c>
      <c r="M158" s="8">
        <f>(I158/I156-1)/(C158-C156)</f>
        <v>0</v>
      </c>
      <c r="N158" s="8"/>
      <c r="P158" s="20" t="str">
        <f>IF(data!U157="","",data!U157)</f>
        <v/>
      </c>
      <c r="Q158" s="20">
        <f>IF(ISNA(data!Y157)=TRUE,"",IF(data!Y157="","",data!Y157))</f>
        <v>81.967587890624998</v>
      </c>
      <c r="R158" s="20">
        <f t="shared" si="91"/>
        <v>81.967587890624998</v>
      </c>
      <c r="S158" s="8">
        <f>U158</f>
        <v>0.44531250000000011</v>
      </c>
      <c r="T158" s="34">
        <f t="shared" si="104"/>
        <v>0.89062500000000022</v>
      </c>
      <c r="U158" s="8">
        <f>(Q158/Q156-1)/(A158-A156)</f>
        <v>0.44531250000000011</v>
      </c>
      <c r="V158" s="30"/>
      <c r="X158" s="9" t="str">
        <f>IF(data!W157="","",data!W157)</f>
        <v/>
      </c>
      <c r="Y158" s="96">
        <f>IF(data!AA157="",#N/A,data!AA157)</f>
        <v>26460</v>
      </c>
      <c r="Z158" s="99">
        <f t="shared" si="93"/>
        <v>26460</v>
      </c>
      <c r="AA158" s="8">
        <f>AC158</f>
        <v>0</v>
      </c>
      <c r="AB158" s="34">
        <f t="shared" si="105"/>
        <v>0</v>
      </c>
      <c r="AC158" s="8">
        <f>(Y158/Y156-1)/(A158-A156)</f>
        <v>0</v>
      </c>
      <c r="AD158" s="30"/>
      <c r="AE158" s="15">
        <f>data!G157</f>
        <v>5.6689342403628114E-2</v>
      </c>
      <c r="AF158" s="30">
        <f t="shared" si="102"/>
        <v>5.9880239520958131E-3</v>
      </c>
      <c r="AG158" s="30">
        <f t="shared" si="94"/>
        <v>0</v>
      </c>
      <c r="AH158" s="15" t="str">
        <f t="shared" si="98"/>
        <v/>
      </c>
      <c r="AI158" s="9">
        <f>data!C157</f>
        <v>1.28</v>
      </c>
      <c r="AJ158" s="8">
        <f>AJ159</f>
        <v>-6.545091711956523E-2</v>
      </c>
      <c r="AK158" s="8">
        <f t="shared" si="96"/>
        <v>2.4420024420024333E-4</v>
      </c>
      <c r="AL158" s="74" t="str">
        <f t="shared" si="99"/>
        <v/>
      </c>
      <c r="AR158" s="46" t="str">
        <f t="shared" si="88"/>
        <v/>
      </c>
      <c r="AS158" s="46" t="str">
        <f t="shared" si="101"/>
        <v/>
      </c>
      <c r="AT158" s="46" t="str">
        <f t="shared" si="89"/>
        <v/>
      </c>
    </row>
    <row r="159" spans="1:46">
      <c r="A159">
        <v>1526</v>
      </c>
      <c r="B159">
        <v>1526</v>
      </c>
      <c r="C159">
        <f t="shared" si="83"/>
        <v>1526</v>
      </c>
      <c r="D159">
        <f t="shared" si="84"/>
        <v>1526</v>
      </c>
      <c r="E159" s="15">
        <f t="shared" si="85"/>
        <v>1526</v>
      </c>
      <c r="F159" s="9">
        <f>IF(data!V158="","",data!V158)</f>
        <v>45.527961956521729</v>
      </c>
      <c r="G159" s="77">
        <f>F159/I158</f>
        <v>3.0351974637681151E-2</v>
      </c>
      <c r="H159" s="35" t="str">
        <f t="shared" si="97"/>
        <v/>
      </c>
      <c r="I159" s="9" t="str">
        <f>IF(data!Z158="","",data!Z158)</f>
        <v/>
      </c>
      <c r="J159" s="9">
        <f t="shared" si="87"/>
        <v>1500</v>
      </c>
      <c r="K159" s="49">
        <f>K160</f>
        <v>-0.17666666666666669</v>
      </c>
      <c r="L159" s="45">
        <f t="shared" si="90"/>
        <v>0</v>
      </c>
      <c r="N159" s="8" t="str">
        <f t="shared" si="86"/>
        <v/>
      </c>
      <c r="P159" s="20">
        <f>IF(data!U158="","",data!U158)</f>
        <v>3.6980975202617627</v>
      </c>
      <c r="Q159" s="20" t="str">
        <f>IF(ISNA(data!Y158)=TRUE,"",IF(data!Y158="","",data!Y158))</f>
        <v/>
      </c>
      <c r="R159" s="20">
        <f t="shared" si="91"/>
        <v>81.967587890624998</v>
      </c>
      <c r="S159" s="49">
        <f>S160</f>
        <v>-0.301025641025641</v>
      </c>
      <c r="T159" s="34">
        <f t="shared" si="104"/>
        <v>0</v>
      </c>
      <c r="U159" s="15"/>
      <c r="V159" s="30" t="str">
        <f t="shared" si="92"/>
        <v/>
      </c>
      <c r="X159" s="9">
        <f>IF(data!W158="","",data!W158)</f>
        <v>803.11324891304332</v>
      </c>
      <c r="Y159" s="96" t="e">
        <f>IF(data!AA158="",#N/A,data!AA158)</f>
        <v>#N/A</v>
      </c>
      <c r="Z159" s="99">
        <f t="shared" si="93"/>
        <v>26460</v>
      </c>
      <c r="AA159" s="49">
        <f>AA160</f>
        <v>-0.17666666666666669</v>
      </c>
      <c r="AB159" s="34">
        <f t="shared" si="105"/>
        <v>0</v>
      </c>
      <c r="AC159" s="15"/>
      <c r="AD159" s="30"/>
      <c r="AE159" s="15">
        <f>data!G158</f>
        <v>5.6689342403628114E-2</v>
      </c>
      <c r="AF159" s="30">
        <f t="shared" si="102"/>
        <v>5.9880239520958131E-3</v>
      </c>
      <c r="AG159" s="30">
        <f t="shared" si="94"/>
        <v>0</v>
      </c>
      <c r="AH159" s="15" t="str">
        <f t="shared" si="98"/>
        <v/>
      </c>
      <c r="AI159" s="9">
        <f>data!C158</f>
        <v>0.86111413043478247</v>
      </c>
      <c r="AJ159" s="8">
        <f>(AI159/AI158-1)/(A159-A154)</f>
        <v>-6.545091711956523E-2</v>
      </c>
      <c r="AK159" s="8">
        <f t="shared" si="96"/>
        <v>-0.32725458559782616</v>
      </c>
      <c r="AL159" s="74">
        <f t="shared" si="99"/>
        <v>-0.32725458559782616</v>
      </c>
      <c r="AR159" s="46">
        <f t="shared" si="88"/>
        <v>2.4218927169599835E-2</v>
      </c>
      <c r="AS159" s="46" t="str">
        <f t="shared" si="101"/>
        <v/>
      </c>
      <c r="AT159" s="46" t="str">
        <f t="shared" si="89"/>
        <v/>
      </c>
    </row>
    <row r="160" spans="1:46">
      <c r="A160">
        <v>1527</v>
      </c>
      <c r="B160">
        <v>1527</v>
      </c>
      <c r="C160">
        <f t="shared" si="83"/>
        <v>1527</v>
      </c>
      <c r="D160">
        <f t="shared" si="84"/>
        <v>1527</v>
      </c>
      <c r="E160" s="15">
        <f t="shared" si="85"/>
        <v>1527</v>
      </c>
      <c r="F160" s="9" t="str">
        <f>IF(data!V159="","",data!V159)</f>
        <v/>
      </c>
      <c r="G160" s="35"/>
      <c r="H160" s="35">
        <f t="shared" si="97"/>
        <v>0.11779287722586691</v>
      </c>
      <c r="I160" s="9">
        <f>IF(data!Z159="","",data!Z159)</f>
        <v>970</v>
      </c>
      <c r="J160" s="9">
        <f t="shared" si="87"/>
        <v>970</v>
      </c>
      <c r="K160" s="8">
        <f>M160</f>
        <v>-0.17666666666666669</v>
      </c>
      <c r="L160" s="45">
        <f t="shared" si="90"/>
        <v>-0.35333333333333339</v>
      </c>
      <c r="M160" s="8">
        <f>(I160/I158-1)/(C160-C158)</f>
        <v>-0.17666666666666669</v>
      </c>
      <c r="N160" s="8"/>
      <c r="P160" s="20" t="str">
        <f>IF(data!U159="","",data!U159)</f>
        <v/>
      </c>
      <c r="Q160" s="20">
        <f>IF(ISNA(data!Y159)=TRUE,"",IF(data!Y159="","",data!Y159))</f>
        <v>32.618896514423085</v>
      </c>
      <c r="R160" s="20">
        <f t="shared" si="91"/>
        <v>32.618896514423085</v>
      </c>
      <c r="S160" s="8">
        <f>U160</f>
        <v>-0.301025641025641</v>
      </c>
      <c r="T160" s="34">
        <f t="shared" si="104"/>
        <v>-0.602051282051282</v>
      </c>
      <c r="U160" s="8">
        <f>(Q160/Q158-1)/(A160-A158)</f>
        <v>-0.301025641025641</v>
      </c>
      <c r="V160" s="30"/>
      <c r="X160" s="9" t="str">
        <f>IF(data!W159="","",data!W159)</f>
        <v/>
      </c>
      <c r="Y160" s="96">
        <f>IF(data!AA159="",#N/A,data!AA159)</f>
        <v>17110.8</v>
      </c>
      <c r="Z160" s="99">
        <f t="shared" si="93"/>
        <v>17110.8</v>
      </c>
      <c r="AA160" s="8">
        <f>AC160</f>
        <v>-0.17666666666666669</v>
      </c>
      <c r="AB160" s="34">
        <f t="shared" si="105"/>
        <v>-0.35333333333333339</v>
      </c>
      <c r="AC160" s="8">
        <f>(Y160/Y158-1)/(A160-A158)</f>
        <v>-0.17666666666666669</v>
      </c>
      <c r="AD160" s="30"/>
      <c r="AE160" s="15">
        <f>data!G159</f>
        <v>5.6689342403628114E-2</v>
      </c>
      <c r="AF160" s="30">
        <f t="shared" si="102"/>
        <v>5.9880239520958131E-3</v>
      </c>
      <c r="AG160" s="30">
        <f t="shared" si="94"/>
        <v>0</v>
      </c>
      <c r="AH160" s="15" t="str">
        <f t="shared" si="98"/>
        <v/>
      </c>
      <c r="AI160" s="9">
        <f>data!C159</f>
        <v>2.08</v>
      </c>
      <c r="AJ160" s="8">
        <f t="shared" si="95"/>
        <v>1.4154754015589011</v>
      </c>
      <c r="AK160" s="8">
        <f t="shared" si="96"/>
        <v>1.4154754015589011</v>
      </c>
      <c r="AL160" s="74">
        <f t="shared" si="99"/>
        <v>1.4154754015589011</v>
      </c>
      <c r="AR160" s="46" t="str">
        <f t="shared" si="88"/>
        <v/>
      </c>
      <c r="AS160" s="46" t="str">
        <f t="shared" si="101"/>
        <v/>
      </c>
      <c r="AT160" s="46" t="str">
        <f t="shared" si="89"/>
        <v/>
      </c>
    </row>
    <row r="161" spans="1:46">
      <c r="A161">
        <v>1528</v>
      </c>
      <c r="B161">
        <v>1528</v>
      </c>
      <c r="C161">
        <f t="shared" si="83"/>
        <v>1528</v>
      </c>
      <c r="D161">
        <f t="shared" si="84"/>
        <v>1528</v>
      </c>
      <c r="E161" s="15">
        <f t="shared" si="85"/>
        <v>1528</v>
      </c>
      <c r="F161" s="9">
        <f>IF(data!V160="","",data!V160)</f>
        <v>114.2590909090909</v>
      </c>
      <c r="G161" s="35">
        <f>F161/I160</f>
        <v>0.11779287722586691</v>
      </c>
      <c r="H161" s="35">
        <f t="shared" si="97"/>
        <v>0.10028108891752577</v>
      </c>
      <c r="I161" s="9" t="str">
        <f>IF(data!Z160="","",data!Z160)</f>
        <v/>
      </c>
      <c r="J161" s="9">
        <f t="shared" si="87"/>
        <v>970</v>
      </c>
      <c r="K161" s="49">
        <f t="shared" ref="K161:K163" si="109">K162</f>
        <v>0.10927835051546393</v>
      </c>
      <c r="L161" s="45">
        <f t="shared" si="90"/>
        <v>0</v>
      </c>
      <c r="N161" s="8" t="str">
        <f t="shared" si="86"/>
        <v/>
      </c>
      <c r="P161" s="20">
        <f>IF(data!U160="","",data!U160)</f>
        <v>4.1967404999999998</v>
      </c>
      <c r="Q161" s="20" t="str">
        <f>IF(ISNA(data!Y160)=TRUE,"",IF(data!Y160="","",data!Y160))</f>
        <v/>
      </c>
      <c r="R161" s="20">
        <f t="shared" si="91"/>
        <v>32.618896514423085</v>
      </c>
      <c r="S161" s="49">
        <f t="shared" ref="S161:S163" si="110">S162</f>
        <v>0.11553597502006858</v>
      </c>
      <c r="T161" s="34">
        <f t="shared" si="104"/>
        <v>0</v>
      </c>
      <c r="U161" s="15"/>
      <c r="V161" s="30" t="str">
        <f t="shared" si="92"/>
        <v/>
      </c>
      <c r="X161" s="9">
        <f>IF(data!W160="","",data!W160)</f>
        <v>2015.5303636363635</v>
      </c>
      <c r="Y161" s="96" t="e">
        <f>IF(data!AA160="",#N/A,data!AA160)</f>
        <v>#N/A</v>
      </c>
      <c r="Z161" s="99">
        <f t="shared" si="93"/>
        <v>17110.8</v>
      </c>
      <c r="AA161" s="49">
        <f t="shared" ref="AA161:AA163" si="111">AA162</f>
        <v>0.10927835051546393</v>
      </c>
      <c r="AB161" s="34">
        <f t="shared" si="105"/>
        <v>0</v>
      </c>
      <c r="AC161" s="15"/>
      <c r="AD161" s="30"/>
      <c r="AE161" s="15">
        <f>data!G160</f>
        <v>5.6689342403628114E-2</v>
      </c>
      <c r="AF161" s="30">
        <f t="shared" si="102"/>
        <v>5.9880239520958131E-3</v>
      </c>
      <c r="AG161" s="30">
        <f t="shared" si="94"/>
        <v>0</v>
      </c>
      <c r="AH161" s="15" t="str">
        <f t="shared" si="98"/>
        <v/>
      </c>
      <c r="AI161" s="9">
        <f>data!C160</f>
        <v>1.9043181818181816</v>
      </c>
      <c r="AJ161" s="8">
        <f t="shared" si="95"/>
        <v>-8.4462412587412716E-2</v>
      </c>
      <c r="AK161" s="8">
        <f t="shared" si="96"/>
        <v>-8.4462412587412716E-2</v>
      </c>
      <c r="AL161" s="74">
        <f t="shared" si="99"/>
        <v>-8.4462412587412716E-2</v>
      </c>
      <c r="AR161" s="46">
        <f t="shared" si="88"/>
        <v>0.11113934819476068</v>
      </c>
      <c r="AS161" s="46" t="str">
        <f t="shared" si="101"/>
        <v/>
      </c>
      <c r="AT161" s="46" t="str">
        <f t="shared" si="89"/>
        <v/>
      </c>
    </row>
    <row r="162" spans="1:46">
      <c r="A162">
        <v>1529</v>
      </c>
      <c r="B162">
        <v>1529</v>
      </c>
      <c r="C162">
        <f t="shared" si="83"/>
        <v>1529</v>
      </c>
      <c r="D162">
        <f t="shared" si="84"/>
        <v>1529</v>
      </c>
      <c r="E162" s="15">
        <f t="shared" si="85"/>
        <v>1529</v>
      </c>
      <c r="F162" s="9">
        <f>IF(data!V161="","",data!V161)</f>
        <v>97.272656249999997</v>
      </c>
      <c r="G162" s="35"/>
      <c r="H162" s="35">
        <f t="shared" si="97"/>
        <v>0.10245360824742264</v>
      </c>
      <c r="I162" s="9" t="str">
        <f>IF(data!Z161="","",data!Z161)</f>
        <v/>
      </c>
      <c r="J162" s="9">
        <f t="shared" si="87"/>
        <v>970</v>
      </c>
      <c r="K162" s="49">
        <f t="shared" si="109"/>
        <v>0.10927835051546393</v>
      </c>
      <c r="L162" s="45">
        <f t="shared" si="90"/>
        <v>0</v>
      </c>
      <c r="N162" s="8" t="str">
        <f t="shared" si="86"/>
        <v/>
      </c>
      <c r="P162" s="20">
        <f>IF(data!U161="","",data!U161)</f>
        <v>3.4273380750000011</v>
      </c>
      <c r="Q162" s="20" t="str">
        <f>IF(ISNA(data!Y161)=TRUE,"",IF(data!Y161="","",data!Y161))</f>
        <v/>
      </c>
      <c r="R162" s="20">
        <f t="shared" si="91"/>
        <v>32.618896514423085</v>
      </c>
      <c r="S162" s="49">
        <f t="shared" si="110"/>
        <v>0.11553597502006858</v>
      </c>
      <c r="T162" s="34">
        <f t="shared" si="104"/>
        <v>0</v>
      </c>
      <c r="U162" s="15"/>
      <c r="V162" s="30" t="str">
        <f t="shared" si="92"/>
        <v/>
      </c>
      <c r="X162" s="9">
        <f>IF(data!W161="","",data!W161)</f>
        <v>1715.8896562499999</v>
      </c>
      <c r="Y162" s="96" t="e">
        <f>IF(data!AA161="",#N/A,data!AA161)</f>
        <v>#N/A</v>
      </c>
      <c r="Z162" s="99">
        <f t="shared" si="93"/>
        <v>17110.8</v>
      </c>
      <c r="AA162" s="49">
        <f t="shared" si="111"/>
        <v>0.10927835051546393</v>
      </c>
      <c r="AB162" s="34">
        <f t="shared" si="105"/>
        <v>0</v>
      </c>
      <c r="AC162" s="15"/>
      <c r="AD162" s="30"/>
      <c r="AE162" s="15">
        <f>data!G161</f>
        <v>5.6689342403628114E-2</v>
      </c>
      <c r="AF162" s="30">
        <f t="shared" si="102"/>
        <v>5.9880239520958131E-3</v>
      </c>
      <c r="AG162" s="30">
        <f t="shared" si="94"/>
        <v>0</v>
      </c>
      <c r="AH162" s="15" t="str">
        <f t="shared" si="98"/>
        <v/>
      </c>
      <c r="AI162" s="9">
        <f>data!C161</f>
        <v>1.9851562499999997</v>
      </c>
      <c r="AJ162" s="8">
        <f t="shared" si="95"/>
        <v>4.2449874686716793E-2</v>
      </c>
      <c r="AK162" s="8">
        <f t="shared" si="96"/>
        <v>4.2449874686716793E-2</v>
      </c>
      <c r="AL162" s="74">
        <f t="shared" si="99"/>
        <v>4.2449874686716793E-2</v>
      </c>
      <c r="AR162" s="46" t="str">
        <f t="shared" si="88"/>
        <v/>
      </c>
      <c r="AS162" s="46" t="str">
        <f t="shared" si="101"/>
        <v/>
      </c>
      <c r="AT162" s="46" t="str">
        <f t="shared" si="89"/>
        <v/>
      </c>
    </row>
    <row r="163" spans="1:46">
      <c r="A163">
        <v>1530</v>
      </c>
      <c r="B163">
        <v>1530</v>
      </c>
      <c r="C163">
        <f t="shared" si="83"/>
        <v>1530</v>
      </c>
      <c r="D163">
        <f t="shared" si="84"/>
        <v>1530</v>
      </c>
      <c r="E163" s="15">
        <f t="shared" si="85"/>
        <v>1530</v>
      </c>
      <c r="F163" s="9">
        <f>IF(data!V162="","",data!V162)</f>
        <v>99.379999999999967</v>
      </c>
      <c r="G163" s="35"/>
      <c r="H163" s="35">
        <f t="shared" si="97"/>
        <v>0.15529690721649486</v>
      </c>
      <c r="I163" s="9" t="str">
        <f>IF(data!Z162="","",data!Z162)</f>
        <v/>
      </c>
      <c r="J163" s="9">
        <f t="shared" si="87"/>
        <v>970</v>
      </c>
      <c r="K163" s="49">
        <f t="shared" si="109"/>
        <v>0.10927835051546393</v>
      </c>
      <c r="L163" s="45">
        <f t="shared" si="90"/>
        <v>0</v>
      </c>
      <c r="N163" s="8" t="str">
        <f t="shared" si="86"/>
        <v/>
      </c>
      <c r="P163" s="20">
        <f>IF(data!U162="","",data!U162)</f>
        <v>4.1238123434927703</v>
      </c>
      <c r="Q163" s="20" t="str">
        <f>IF(ISNA(data!Y162)=TRUE,"",IF(data!Y162="","",data!Y162))</f>
        <v/>
      </c>
      <c r="R163" s="20">
        <f t="shared" si="91"/>
        <v>32.618896514423085</v>
      </c>
      <c r="S163" s="49">
        <f t="shared" si="110"/>
        <v>0.11553597502006858</v>
      </c>
      <c r="T163" s="34">
        <f t="shared" si="104"/>
        <v>0</v>
      </c>
      <c r="U163" s="15"/>
      <c r="V163" s="30" t="str">
        <f t="shared" si="92"/>
        <v/>
      </c>
      <c r="X163" s="9">
        <f>IF(data!W162="","",data!W162)</f>
        <v>1753.0631999999994</v>
      </c>
      <c r="Y163" s="96" t="e">
        <f>IF(data!AA162="",#N/A,data!AA162)</f>
        <v>#N/A</v>
      </c>
      <c r="Z163" s="99">
        <f t="shared" si="93"/>
        <v>17110.8</v>
      </c>
      <c r="AA163" s="49">
        <f t="shared" si="111"/>
        <v>0.10927835051546393</v>
      </c>
      <c r="AB163" s="34">
        <f t="shared" si="105"/>
        <v>0</v>
      </c>
      <c r="AC163" s="15"/>
      <c r="AD163" s="30"/>
      <c r="AE163" s="15">
        <f>data!G162</f>
        <v>5.6689342403628114E-2</v>
      </c>
      <c r="AF163" s="30">
        <f t="shared" si="102"/>
        <v>5.9880239520958131E-3</v>
      </c>
      <c r="AG163" s="30">
        <f t="shared" si="94"/>
        <v>0</v>
      </c>
      <c r="AH163" s="15" t="str">
        <f t="shared" si="98"/>
        <v/>
      </c>
      <c r="AI163" s="9">
        <f>data!C162</f>
        <v>1.6856249999999995</v>
      </c>
      <c r="AJ163" s="8">
        <f t="shared" si="95"/>
        <v>-0.15088547815820552</v>
      </c>
      <c r="AK163" s="8">
        <f t="shared" si="96"/>
        <v>-0.15088547815820552</v>
      </c>
      <c r="AL163" s="74">
        <f t="shared" si="99"/>
        <v>-0.15088547815820552</v>
      </c>
      <c r="AR163" s="46" t="str">
        <f t="shared" si="88"/>
        <v/>
      </c>
      <c r="AS163" s="46" t="str">
        <f t="shared" si="101"/>
        <v/>
      </c>
      <c r="AT163" s="46" t="str">
        <f t="shared" si="89"/>
        <v/>
      </c>
    </row>
    <row r="164" spans="1:46">
      <c r="A164">
        <v>1531</v>
      </c>
      <c r="B164">
        <v>1531</v>
      </c>
      <c r="C164">
        <f t="shared" si="83"/>
        <v>1531</v>
      </c>
      <c r="D164">
        <f t="shared" si="84"/>
        <v>1531</v>
      </c>
      <c r="E164" s="15">
        <f t="shared" si="85"/>
        <v>1531</v>
      </c>
      <c r="F164" s="9">
        <f>IF(data!V163="","",data!V163)</f>
        <v>150.63800000000001</v>
      </c>
      <c r="G164" s="35"/>
      <c r="H164" s="35">
        <f t="shared" si="97"/>
        <v>0.10989814432989692</v>
      </c>
      <c r="I164" s="9" t="str">
        <f>IF(data!Z163="","",data!Z163)</f>
        <v/>
      </c>
      <c r="J164" s="9">
        <f t="shared" si="87"/>
        <v>970</v>
      </c>
      <c r="K164" s="49">
        <f>K165</f>
        <v>0.10927835051546393</v>
      </c>
      <c r="L164" s="45">
        <f t="shared" si="90"/>
        <v>0</v>
      </c>
      <c r="N164" s="8" t="str">
        <f t="shared" si="86"/>
        <v/>
      </c>
      <c r="P164" s="20">
        <f>IF(data!U163="","",data!U163)</f>
        <v>3.4197830467895787</v>
      </c>
      <c r="Q164" s="20" t="str">
        <f>IF(ISNA(data!Y163)=TRUE,"",IF(data!Y163="","",data!Y163))</f>
        <v/>
      </c>
      <c r="R164" s="20">
        <f t="shared" si="91"/>
        <v>32.618896514423085</v>
      </c>
      <c r="S164" s="49">
        <f>S165</f>
        <v>0.11553597502006858</v>
      </c>
      <c r="T164" s="34">
        <f t="shared" si="104"/>
        <v>0</v>
      </c>
      <c r="U164" s="15"/>
      <c r="V164" s="30" t="str">
        <f t="shared" si="92"/>
        <v/>
      </c>
      <c r="X164" s="9">
        <f>IF(data!W163="","",data!W163)</f>
        <v>2657.25432</v>
      </c>
      <c r="Y164" s="96" t="e">
        <f>IF(data!AA163="",#N/A,data!AA163)</f>
        <v>#N/A</v>
      </c>
      <c r="Z164" s="99">
        <f t="shared" si="93"/>
        <v>17110.8</v>
      </c>
      <c r="AA164" s="49">
        <f>AA165</f>
        <v>0.10927835051546393</v>
      </c>
      <c r="AB164" s="34">
        <f t="shared" si="105"/>
        <v>0</v>
      </c>
      <c r="AC164" s="15"/>
      <c r="AD164" s="30"/>
      <c r="AE164" s="15">
        <f>data!G163</f>
        <v>5.6689342403628114E-2</v>
      </c>
      <c r="AF164" s="30">
        <f t="shared" si="102"/>
        <v>5.9880239520958131E-3</v>
      </c>
      <c r="AG164" s="30">
        <f t="shared" si="94"/>
        <v>0</v>
      </c>
      <c r="AH164" s="15" t="str">
        <f t="shared" si="98"/>
        <v/>
      </c>
      <c r="AI164" s="9">
        <f>data!C163</f>
        <v>3.0810365588955788</v>
      </c>
      <c r="AJ164" s="8">
        <f t="shared" si="95"/>
        <v>0.82783036493619866</v>
      </c>
      <c r="AK164" s="8">
        <f t="shared" si="96"/>
        <v>0.82783036493619866</v>
      </c>
      <c r="AL164" s="74">
        <f t="shared" si="99"/>
        <v>0.82783036493619866</v>
      </c>
      <c r="AR164" s="46" t="str">
        <f t="shared" si="88"/>
        <v/>
      </c>
      <c r="AS164" s="46" t="str">
        <f t="shared" si="101"/>
        <v/>
      </c>
      <c r="AT164" s="46" t="str">
        <f t="shared" si="89"/>
        <v/>
      </c>
    </row>
    <row r="165" spans="1:46" s="79" customFormat="1">
      <c r="A165" s="79">
        <v>1532</v>
      </c>
      <c r="B165" s="79">
        <v>1532</v>
      </c>
      <c r="C165" s="79">
        <f t="shared" si="83"/>
        <v>1532</v>
      </c>
      <c r="D165" s="79">
        <f t="shared" si="84"/>
        <v>1532</v>
      </c>
      <c r="E165" s="79">
        <f t="shared" si="85"/>
        <v>1532</v>
      </c>
      <c r="F165" s="80">
        <f>IF(data!V164="","",data!V164)</f>
        <v>106.60120000000001</v>
      </c>
      <c r="G165" s="81"/>
      <c r="H165" s="81">
        <f t="shared" si="97"/>
        <v>5.6427333333333309E-2</v>
      </c>
      <c r="I165" s="80">
        <f>IF(data!Z164="","",data!Z164)</f>
        <v>1500</v>
      </c>
      <c r="J165" s="80">
        <f t="shared" si="87"/>
        <v>1500</v>
      </c>
      <c r="K165" s="81">
        <f>M165</f>
        <v>0.10927835051546393</v>
      </c>
      <c r="L165" s="82">
        <f t="shared" si="90"/>
        <v>0.54639175257731964</v>
      </c>
      <c r="M165" s="81">
        <f>(I165/I160-1)/(C165-C160)</f>
        <v>0.10927835051546393</v>
      </c>
      <c r="N165" s="8"/>
      <c r="P165" s="80">
        <f>IF(data!U164="","",data!U164)</f>
        <v>3.6572865186069898</v>
      </c>
      <c r="Q165" s="80">
        <f>IF(ISNA(data!Y164)=TRUE,"",IF(data!Y164="","",data!Y164))</f>
        <v>51.462176578786021</v>
      </c>
      <c r="R165" s="80">
        <f t="shared" si="91"/>
        <v>51.462176578786021</v>
      </c>
      <c r="S165" s="81">
        <f>U165</f>
        <v>0.11553597502006858</v>
      </c>
      <c r="T165" s="82">
        <f t="shared" si="104"/>
        <v>0.57767987510034291</v>
      </c>
      <c r="U165" s="81">
        <f>(Q165/Q160-1)/(A165-A160)</f>
        <v>0.11553597502006858</v>
      </c>
      <c r="V165" s="30"/>
      <c r="X165" s="80">
        <f>IF(data!W164="","",data!W164)</f>
        <v>1880.4451680000002</v>
      </c>
      <c r="Y165" s="97">
        <f>IF(data!AA164="",#N/A,data!AA164)</f>
        <v>26460</v>
      </c>
      <c r="Z165" s="97">
        <f t="shared" si="93"/>
        <v>26460</v>
      </c>
      <c r="AA165" s="81">
        <f>AC165</f>
        <v>0.10927835051546393</v>
      </c>
      <c r="AB165" s="82">
        <f t="shared" si="105"/>
        <v>0.54639175257731964</v>
      </c>
      <c r="AC165" s="81">
        <f>(Y165/Y160-1)/(A165-A160)</f>
        <v>0.10927835051546393</v>
      </c>
      <c r="AD165" s="30"/>
      <c r="AE165" s="79">
        <f>data!G164</f>
        <v>5.6689342403628114E-2</v>
      </c>
      <c r="AF165" s="81">
        <f t="shared" si="102"/>
        <v>5.9880239520958131E-3</v>
      </c>
      <c r="AG165" s="81">
        <f t="shared" si="94"/>
        <v>0</v>
      </c>
      <c r="AH165" s="79" t="str">
        <f t="shared" si="98"/>
        <v/>
      </c>
      <c r="AI165" s="80">
        <f>data!C164</f>
        <v>2.0387499999999998</v>
      </c>
      <c r="AJ165" s="81">
        <f t="shared" si="95"/>
        <v>-0.33829087677855874</v>
      </c>
      <c r="AK165" s="81">
        <f t="shared" si="96"/>
        <v>-0.33829087677855874</v>
      </c>
      <c r="AL165" s="83">
        <f t="shared" si="99"/>
        <v>-0.33829087677855874</v>
      </c>
      <c r="AR165" s="84" t="str">
        <f t="shared" si="88"/>
        <v/>
      </c>
      <c r="AS165" s="84" t="str">
        <f t="shared" si="101"/>
        <v/>
      </c>
      <c r="AT165" s="84" t="str">
        <f t="shared" si="89"/>
        <v/>
      </c>
    </row>
    <row r="166" spans="1:46">
      <c r="A166">
        <v>1533</v>
      </c>
      <c r="B166">
        <v>1533</v>
      </c>
      <c r="C166">
        <f t="shared" si="83"/>
        <v>1533</v>
      </c>
      <c r="D166">
        <f t="shared" si="84"/>
        <v>1533</v>
      </c>
      <c r="E166" s="15">
        <f t="shared" si="85"/>
        <v>1533</v>
      </c>
      <c r="F166" s="9">
        <f>IF(data!V165="","",data!V165)</f>
        <v>84.640999999999963</v>
      </c>
      <c r="G166" s="35">
        <f t="shared" ref="G166:G203" si="112">F166/I165</f>
        <v>5.6427333333333309E-2</v>
      </c>
      <c r="H166" s="35">
        <f t="shared" si="97"/>
        <v>3.0633333333333332E-2</v>
      </c>
      <c r="I166" s="9">
        <f>IF(data!Z165="","",data!Z165)</f>
        <v>1200</v>
      </c>
      <c r="J166" s="9">
        <f t="shared" si="87"/>
        <v>1200</v>
      </c>
      <c r="K166" s="8">
        <f>M166</f>
        <v>-0.19999999999999996</v>
      </c>
      <c r="L166" s="45">
        <f t="shared" si="90"/>
        <v>-0.19999999999999996</v>
      </c>
      <c r="M166" s="8">
        <f>(I166/I165-1)/(C166-C165)</f>
        <v>-0.19999999999999996</v>
      </c>
      <c r="N166" s="8">
        <f t="shared" si="86"/>
        <v>-0.19999999999999996</v>
      </c>
      <c r="P166" s="20">
        <f>IF(data!U165="","",data!U165)</f>
        <v>3.740201770623075</v>
      </c>
      <c r="Q166" s="20">
        <f>IF(ISNA(data!Y165)=TRUE,"",IF(data!Y165="","",data!Y165))</f>
        <v>53.026808813077494</v>
      </c>
      <c r="R166" s="20">
        <f t="shared" si="91"/>
        <v>53.026808813077494</v>
      </c>
      <c r="S166" s="8">
        <f>U166</f>
        <v>3.040353786622485E-2</v>
      </c>
      <c r="T166" s="34">
        <f t="shared" si="104"/>
        <v>3.040353786622485E-2</v>
      </c>
      <c r="U166" s="30">
        <f>(Q166/Q165-1)/(A166-A165)</f>
        <v>3.040353786622485E-2</v>
      </c>
      <c r="V166" s="30">
        <f t="shared" si="92"/>
        <v>3.040353786622485E-2</v>
      </c>
      <c r="X166" s="9">
        <f>IF(data!W165="","",data!W165)</f>
        <v>1493.0672399999994</v>
      </c>
      <c r="Y166" s="96">
        <f>IF(data!AA165="",#N/A,data!AA165)</f>
        <v>21168</v>
      </c>
      <c r="Z166" s="99">
        <f t="shared" si="93"/>
        <v>21168</v>
      </c>
      <c r="AA166" s="8">
        <f>AC166</f>
        <v>-0.19999999999999996</v>
      </c>
      <c r="AB166" s="34">
        <f t="shared" si="105"/>
        <v>-0.19999999999999996</v>
      </c>
      <c r="AC166" s="30">
        <f>(Y166/Y165-1)/(A166-A165)</f>
        <v>-0.19999999999999996</v>
      </c>
      <c r="AD166" s="30">
        <f t="shared" ref="AD166:AD198" si="113">IF(Y166="","",Y166/Y165-1)</f>
        <v>-0.19999999999999996</v>
      </c>
      <c r="AE166" s="15">
        <f>data!G165</f>
        <v>5.6689342403628114E-2</v>
      </c>
      <c r="AF166" s="30">
        <f t="shared" si="102"/>
        <v>5.9880239520958131E-3</v>
      </c>
      <c r="AG166" s="30">
        <f t="shared" si="94"/>
        <v>0</v>
      </c>
      <c r="AH166" s="15" t="str">
        <f t="shared" si="98"/>
        <v/>
      </c>
      <c r="AI166" s="9">
        <f>data!C165</f>
        <v>1.5828749999999994</v>
      </c>
      <c r="AJ166" s="8">
        <f t="shared" si="95"/>
        <v>-0.22360515021459249</v>
      </c>
      <c r="AK166" s="8">
        <f t="shared" si="96"/>
        <v>-0.22360515021459249</v>
      </c>
      <c r="AL166" s="74">
        <f t="shared" si="99"/>
        <v>-0.22360515021459249</v>
      </c>
      <c r="AR166" s="46">
        <f t="shared" si="88"/>
        <v>5.0139075396825605E-2</v>
      </c>
      <c r="AS166" s="46">
        <f>IF(N166&lt;&gt;"",IF(G166&lt;&gt;"",SUM(G166,N166),""),"")</f>
        <v>-0.14357266666666665</v>
      </c>
      <c r="AT166" s="46">
        <f t="shared" si="89"/>
        <v>-0.14986092460317435</v>
      </c>
    </row>
    <row r="167" spans="1:46">
      <c r="A167">
        <v>1534</v>
      </c>
      <c r="B167">
        <v>1534</v>
      </c>
      <c r="C167">
        <f t="shared" si="83"/>
        <v>1534</v>
      </c>
      <c r="D167">
        <f t="shared" si="84"/>
        <v>1534</v>
      </c>
      <c r="E167" s="15">
        <f t="shared" si="85"/>
        <v>1534</v>
      </c>
      <c r="F167" s="9">
        <f>IF(data!V166="","",data!V166)</f>
        <v>36.76</v>
      </c>
      <c r="G167" s="35">
        <f t="shared" si="112"/>
        <v>3.0633333333333332E-2</v>
      </c>
      <c r="H167" s="35">
        <f t="shared" si="97"/>
        <v>3.8759374999999999E-2</v>
      </c>
      <c r="I167" s="9" t="str">
        <f>IF(data!Z166="","",data!Z166)</f>
        <v/>
      </c>
      <c r="J167" s="9">
        <f t="shared" si="87"/>
        <v>1200</v>
      </c>
      <c r="K167" s="49">
        <f>K168</f>
        <v>0</v>
      </c>
      <c r="L167" s="45">
        <f t="shared" si="90"/>
        <v>0</v>
      </c>
      <c r="N167" s="8" t="str">
        <f t="shared" si="86"/>
        <v/>
      </c>
      <c r="P167" s="20">
        <f>IF(data!U166="","",data!U166)</f>
        <v>2.8529298341192786</v>
      </c>
      <c r="Q167" s="20" t="str">
        <f>IF(ISNA(data!Y166)=TRUE,"",IF(data!Y166="","",data!Y166))</f>
        <v/>
      </c>
      <c r="R167" s="20">
        <f t="shared" si="91"/>
        <v>53.026808813077494</v>
      </c>
      <c r="S167" s="49">
        <f>S168</f>
        <v>0.40385438972162713</v>
      </c>
      <c r="T167" s="34">
        <f t="shared" si="104"/>
        <v>0</v>
      </c>
      <c r="U167" s="15"/>
      <c r="V167" s="30" t="str">
        <f t="shared" si="92"/>
        <v/>
      </c>
      <c r="X167" s="9">
        <f>IF(data!W166="","",data!W166)</f>
        <v>648.44640000000004</v>
      </c>
      <c r="Y167" s="96" t="e">
        <f>IF(data!AA166="",#N/A,data!AA166)</f>
        <v>#N/A</v>
      </c>
      <c r="Z167" s="99">
        <f t="shared" si="93"/>
        <v>21168</v>
      </c>
      <c r="AA167" s="49">
        <f>AA168</f>
        <v>0</v>
      </c>
      <c r="AB167" s="34">
        <f t="shared" si="105"/>
        <v>0</v>
      </c>
      <c r="AC167" s="15"/>
      <c r="AD167" s="30"/>
      <c r="AE167" s="15">
        <f>data!G166</f>
        <v>5.6689342403628114E-2</v>
      </c>
      <c r="AF167" s="30">
        <f t="shared" si="102"/>
        <v>5.9880239520958131E-3</v>
      </c>
      <c r="AG167" s="30">
        <f t="shared" si="94"/>
        <v>0</v>
      </c>
      <c r="AH167" s="15" t="str">
        <f t="shared" si="98"/>
        <v/>
      </c>
      <c r="AI167" s="9">
        <f>data!C166</f>
        <v>0.90125</v>
      </c>
      <c r="AJ167" s="8">
        <f t="shared" si="95"/>
        <v>-0.43062465450525134</v>
      </c>
      <c r="AK167" s="8">
        <f t="shared" si="96"/>
        <v>-0.43062465450525134</v>
      </c>
      <c r="AL167" s="74">
        <f t="shared" si="99"/>
        <v>-0.43062465450525134</v>
      </c>
      <c r="AR167" s="46">
        <f t="shared" si="88"/>
        <v>2.4498611111111179E-2</v>
      </c>
      <c r="AS167" s="46" t="str">
        <f t="shared" si="101"/>
        <v/>
      </c>
      <c r="AT167" s="46" t="str">
        <f t="shared" si="89"/>
        <v/>
      </c>
    </row>
    <row r="168" spans="1:46">
      <c r="A168">
        <v>1535</v>
      </c>
      <c r="B168">
        <v>1535</v>
      </c>
      <c r="C168">
        <f t="shared" si="83"/>
        <v>1535</v>
      </c>
      <c r="D168">
        <f t="shared" si="84"/>
        <v>1535</v>
      </c>
      <c r="E168" s="15">
        <f t="shared" si="85"/>
        <v>1535</v>
      </c>
      <c r="F168" s="9">
        <f>IF(data!V167="","",data!V167)</f>
        <v>46.511249999999997</v>
      </c>
      <c r="G168" s="35"/>
      <c r="H168" s="35">
        <f t="shared" si="97"/>
        <v>4.6235624999999982E-2</v>
      </c>
      <c r="I168" s="9">
        <f>IF(data!Z167="","",data!Z167)</f>
        <v>1200</v>
      </c>
      <c r="J168" s="9">
        <f t="shared" si="87"/>
        <v>1200</v>
      </c>
      <c r="K168" s="8">
        <f>M168</f>
        <v>0</v>
      </c>
      <c r="L168" s="45">
        <f t="shared" si="90"/>
        <v>0</v>
      </c>
      <c r="M168" s="8">
        <f>(I168/I166-1)/(C168-C166)</f>
        <v>0</v>
      </c>
      <c r="N168" s="8"/>
      <c r="P168" s="20">
        <f>IF(data!U167="","",data!U167)</f>
        <v>3.7153584883297648</v>
      </c>
      <c r="Q168" s="20">
        <f>IF(ISNA(data!Y167)=TRUE,"",IF(data!Y167="","",data!Y167))</f>
        <v>95.85702783725911</v>
      </c>
      <c r="R168" s="20">
        <f t="shared" si="91"/>
        <v>95.85702783725911</v>
      </c>
      <c r="S168" s="8">
        <f>U168</f>
        <v>0.40385438972162713</v>
      </c>
      <c r="T168" s="34">
        <f t="shared" si="104"/>
        <v>0.80770877944325425</v>
      </c>
      <c r="U168" s="30">
        <f>(Q168/Q166-1)/(A168-A166)</f>
        <v>0.40385438972162713</v>
      </c>
      <c r="V168" s="30"/>
      <c r="X168" s="9">
        <f>IF(data!W167="","",data!W167)</f>
        <v>820.45844999999997</v>
      </c>
      <c r="Y168" s="96">
        <f>IF(data!AA167="",#N/A,data!AA167)</f>
        <v>21168</v>
      </c>
      <c r="Z168" s="99">
        <f t="shared" si="93"/>
        <v>21168</v>
      </c>
      <c r="AA168" s="8">
        <f>AC168</f>
        <v>0</v>
      </c>
      <c r="AB168" s="34">
        <f t="shared" si="105"/>
        <v>0</v>
      </c>
      <c r="AC168" s="30">
        <f>(Y168/Y166-1)/(A168-A166)</f>
        <v>0</v>
      </c>
      <c r="AD168" s="30"/>
      <c r="AE168" s="15">
        <f>data!G167</f>
        <v>5.6689342403628114E-2</v>
      </c>
      <c r="AF168" s="30">
        <f t="shared" si="102"/>
        <v>5.9880239520958131E-3</v>
      </c>
      <c r="AG168" s="30">
        <f t="shared" si="94"/>
        <v>0</v>
      </c>
      <c r="AH168" s="15" t="str">
        <f t="shared" si="98"/>
        <v/>
      </c>
      <c r="AI168" s="9">
        <f>data!C167</f>
        <v>0.87562499999999999</v>
      </c>
      <c r="AJ168" s="8">
        <f t="shared" si="95"/>
        <v>-2.8432732316227449E-2</v>
      </c>
      <c r="AK168" s="8">
        <f t="shared" si="96"/>
        <v>-2.8432732316227449E-2</v>
      </c>
      <c r="AL168" s="74">
        <f t="shared" si="99"/>
        <v>-2.8432732316227449E-2</v>
      </c>
      <c r="AR168" s="46" t="str">
        <f t="shared" si="88"/>
        <v/>
      </c>
      <c r="AS168" s="46" t="str">
        <f t="shared" si="101"/>
        <v/>
      </c>
      <c r="AT168" s="46" t="str">
        <f t="shared" si="89"/>
        <v/>
      </c>
    </row>
    <row r="169" spans="1:46">
      <c r="A169">
        <v>1536</v>
      </c>
      <c r="B169">
        <v>1536</v>
      </c>
      <c r="C169">
        <f t="shared" si="83"/>
        <v>1536</v>
      </c>
      <c r="D169">
        <f t="shared" si="84"/>
        <v>1536</v>
      </c>
      <c r="E169" s="15">
        <f t="shared" si="85"/>
        <v>1536</v>
      </c>
      <c r="F169" s="9">
        <f>IF(data!V168="","",data!V168)</f>
        <v>55.482749999999974</v>
      </c>
      <c r="G169" s="35">
        <f t="shared" si="112"/>
        <v>4.6235624999999982E-2</v>
      </c>
      <c r="H169" s="35">
        <f t="shared" si="97"/>
        <v>3.9897135416666667E-2</v>
      </c>
      <c r="I169" s="9" t="str">
        <f>IF(data!Z168="","",data!Z168)</f>
        <v/>
      </c>
      <c r="J169" s="9">
        <f t="shared" si="87"/>
        <v>1200</v>
      </c>
      <c r="K169" s="49">
        <f>K170</f>
        <v>-8.3333333333333329E-2</v>
      </c>
      <c r="L169" s="45">
        <f t="shared" si="90"/>
        <v>0</v>
      </c>
      <c r="M169" s="8"/>
      <c r="N169" s="8" t="str">
        <f t="shared" si="86"/>
        <v/>
      </c>
      <c r="P169" s="20">
        <f>IF(data!U168="","",data!U168)</f>
        <v>3.643602640242936</v>
      </c>
      <c r="Q169" s="20" t="str">
        <f>IF(ISNA(data!Y168)=TRUE,"",IF(data!Y168="","",data!Y168))</f>
        <v/>
      </c>
      <c r="R169" s="20">
        <f t="shared" si="91"/>
        <v>95.85702783725911</v>
      </c>
      <c r="S169" s="49">
        <f>S170</f>
        <v>-0.24018173758865247</v>
      </c>
      <c r="T169" s="34">
        <f t="shared" si="104"/>
        <v>0</v>
      </c>
      <c r="U169" s="30"/>
      <c r="V169" s="30" t="str">
        <f t="shared" si="92"/>
        <v/>
      </c>
      <c r="X169" s="9">
        <f>IF(data!W168="","",data!W168)</f>
        <v>978.7157099999996</v>
      </c>
      <c r="Y169" s="96" t="e">
        <f>IF(data!AA168="",#N/A,data!AA168)</f>
        <v>#N/A</v>
      </c>
      <c r="Z169" s="99">
        <f t="shared" si="93"/>
        <v>21168</v>
      </c>
      <c r="AA169" s="49">
        <f>AA170</f>
        <v>-8.3333333333333329E-2</v>
      </c>
      <c r="AB169" s="34">
        <f t="shared" si="105"/>
        <v>0</v>
      </c>
      <c r="AC169" s="30"/>
      <c r="AD169" s="30"/>
      <c r="AE169" s="15">
        <f>data!G168</f>
        <v>5.6689342403628114E-2</v>
      </c>
      <c r="AF169" s="30">
        <f t="shared" si="102"/>
        <v>5.9880239520958131E-3</v>
      </c>
      <c r="AG169" s="30">
        <f t="shared" si="94"/>
        <v>0</v>
      </c>
      <c r="AH169" s="15" t="str">
        <f t="shared" si="98"/>
        <v/>
      </c>
      <c r="AI169" s="9">
        <f>data!C168</f>
        <v>1.0650937499999995</v>
      </c>
      <c r="AJ169" s="8">
        <f t="shared" si="95"/>
        <v>0.21638115631691601</v>
      </c>
      <c r="AK169" s="8">
        <f t="shared" si="96"/>
        <v>0.21638115631691601</v>
      </c>
      <c r="AL169" s="74">
        <f t="shared" si="99"/>
        <v>0.21638115631691601</v>
      </c>
      <c r="AR169" s="46">
        <f t="shared" si="88"/>
        <v>4.0008031994047677E-2</v>
      </c>
      <c r="AS169" s="46" t="str">
        <f t="shared" si="101"/>
        <v/>
      </c>
      <c r="AT169" s="46" t="str">
        <f t="shared" si="89"/>
        <v/>
      </c>
    </row>
    <row r="170" spans="1:46">
      <c r="A170">
        <v>1537</v>
      </c>
      <c r="B170">
        <v>1537</v>
      </c>
      <c r="C170">
        <f t="shared" si="83"/>
        <v>1537</v>
      </c>
      <c r="D170">
        <f t="shared" si="84"/>
        <v>1537</v>
      </c>
      <c r="E170" s="15">
        <f t="shared" si="85"/>
        <v>1537</v>
      </c>
      <c r="F170" s="9">
        <f>IF(data!V169="","",data!V169)</f>
        <v>47.876562499999999</v>
      </c>
      <c r="G170" s="35"/>
      <c r="H170" s="35">
        <f t="shared" si="97"/>
        <v>-1.2299479166666672E-2</v>
      </c>
      <c r="I170" s="9" t="str">
        <f>IF(data!Z169="","",data!Z169)</f>
        <v/>
      </c>
      <c r="J170" s="9">
        <f t="shared" si="87"/>
        <v>1200</v>
      </c>
      <c r="K170" s="49">
        <f>K171</f>
        <v>-8.3333333333333329E-2</v>
      </c>
      <c r="L170" s="45">
        <f t="shared" si="90"/>
        <v>0</v>
      </c>
      <c r="N170" s="8" t="str">
        <f t="shared" si="86"/>
        <v/>
      </c>
      <c r="P170" s="20">
        <f>IF(data!U169="","",data!U169)</f>
        <v>3.2276218000587331</v>
      </c>
      <c r="Q170" s="20" t="str">
        <f>IF(ISNA(data!Y169)=TRUE,"",IF(data!Y169="","",data!Y169))</f>
        <v/>
      </c>
      <c r="R170" s="20">
        <f t="shared" si="91"/>
        <v>95.85702783725911</v>
      </c>
      <c r="S170" s="49">
        <f>S171</f>
        <v>-0.24018173758865247</v>
      </c>
      <c r="T170" s="34">
        <f t="shared" si="104"/>
        <v>0</v>
      </c>
      <c r="U170" s="15"/>
      <c r="V170" s="30" t="str">
        <f t="shared" si="92"/>
        <v/>
      </c>
      <c r="X170" s="9">
        <f>IF(data!W169="","",data!W169)</f>
        <v>844.54256250000003</v>
      </c>
      <c r="Y170" s="96" t="e">
        <f>IF(data!AA169="",#N/A,data!AA169)</f>
        <v>#N/A</v>
      </c>
      <c r="Z170" s="99">
        <f t="shared" si="93"/>
        <v>21168</v>
      </c>
      <c r="AA170" s="49">
        <f>AA171</f>
        <v>-8.3333333333333329E-2</v>
      </c>
      <c r="AB170" s="34">
        <f t="shared" si="105"/>
        <v>0</v>
      </c>
      <c r="AC170" s="15"/>
      <c r="AD170" s="30"/>
      <c r="AE170" s="15">
        <f>data!G169</f>
        <v>5.6689342403628114E-2</v>
      </c>
      <c r="AF170" s="30">
        <f t="shared" si="102"/>
        <v>5.9880239520958131E-3</v>
      </c>
      <c r="AG170" s="30">
        <f t="shared" si="94"/>
        <v>0</v>
      </c>
      <c r="AH170" s="15" t="str">
        <f t="shared" si="98"/>
        <v/>
      </c>
      <c r="AI170" s="9">
        <f>data!C169</f>
        <v>1.03753125</v>
      </c>
      <c r="AJ170" s="8">
        <f t="shared" si="95"/>
        <v>-2.5878003696857221E-2</v>
      </c>
      <c r="AK170" s="8">
        <f t="shared" si="96"/>
        <v>-2.5878003696857221E-2</v>
      </c>
      <c r="AL170" s="74">
        <f t="shared" si="99"/>
        <v>-2.5878003696857221E-2</v>
      </c>
      <c r="AR170" s="46" t="str">
        <f t="shared" si="88"/>
        <v/>
      </c>
      <c r="AS170" s="46" t="str">
        <f t="shared" si="101"/>
        <v/>
      </c>
      <c r="AT170" s="46" t="str">
        <f t="shared" si="89"/>
        <v/>
      </c>
    </row>
    <row r="171" spans="1:46">
      <c r="A171">
        <v>1538</v>
      </c>
      <c r="B171">
        <v>1538</v>
      </c>
      <c r="C171">
        <f t="shared" si="83"/>
        <v>1538</v>
      </c>
      <c r="D171">
        <f t="shared" si="84"/>
        <v>1538</v>
      </c>
      <c r="E171" s="15">
        <f t="shared" si="85"/>
        <v>1538</v>
      </c>
      <c r="F171" s="9">
        <f>IF(data!V170="","",data!V170)</f>
        <v>-14.759375000000006</v>
      </c>
      <c r="G171" s="35"/>
      <c r="H171" s="35">
        <f t="shared" si="97"/>
        <v>-2.0868055555555839E-3</v>
      </c>
      <c r="I171" s="9">
        <f>IF(data!Z170="","",data!Z170)</f>
        <v>900</v>
      </c>
      <c r="J171" s="9">
        <f t="shared" si="87"/>
        <v>900</v>
      </c>
      <c r="K171" s="8">
        <f>M171</f>
        <v>-8.3333333333333329E-2</v>
      </c>
      <c r="L171" s="45">
        <f t="shared" ref="L171" si="114">J171/J170-1</f>
        <v>-0.25</v>
      </c>
      <c r="M171" s="8">
        <f>(I171/I168-1)/(C171-C168)</f>
        <v>-8.3333333333333329E-2</v>
      </c>
      <c r="N171" s="8"/>
      <c r="P171" s="20">
        <f>IF(data!U170="","",data!U170)</f>
        <v>-0.43941663078611348</v>
      </c>
      <c r="Q171" s="20">
        <f>IF(ISNA(data!Y170)=TRUE,"",IF(data!Y170="","",data!Y170))</f>
        <v>26.787705319148941</v>
      </c>
      <c r="R171" s="20">
        <f t="shared" si="91"/>
        <v>26.787705319148941</v>
      </c>
      <c r="S171" s="8">
        <f>U171</f>
        <v>-0.24018173758865247</v>
      </c>
      <c r="T171" s="34">
        <f t="shared" si="104"/>
        <v>-0.7205452127659574</v>
      </c>
      <c r="U171" s="30">
        <f>(Q171/Q168-1)/(A171-A168)</f>
        <v>-0.24018173758865247</v>
      </c>
      <c r="V171" s="30"/>
      <c r="X171" s="9">
        <f>IF(data!W170="","",data!W170)</f>
        <v>-260.35537500000009</v>
      </c>
      <c r="Y171" s="96">
        <f>IF(data!AA170="",#N/A,data!AA170)</f>
        <v>15876</v>
      </c>
      <c r="Z171" s="99">
        <f t="shared" si="93"/>
        <v>15876</v>
      </c>
      <c r="AA171" s="8">
        <f>AC171</f>
        <v>-8.3333333333333329E-2</v>
      </c>
      <c r="AB171" s="34">
        <f t="shared" si="105"/>
        <v>-0.25</v>
      </c>
      <c r="AC171" s="30">
        <f>(Y171/Y168-1)/(A171-A168)</f>
        <v>-8.3333333333333329E-2</v>
      </c>
      <c r="AD171" s="30"/>
      <c r="AE171" s="15">
        <f>data!G170</f>
        <v>5.6689342403628114E-2</v>
      </c>
      <c r="AF171" s="30">
        <f t="shared" si="102"/>
        <v>5.9880239520958131E-3</v>
      </c>
      <c r="AG171" s="30">
        <f t="shared" si="94"/>
        <v>0</v>
      </c>
      <c r="AH171" s="15" t="str">
        <f t="shared" si="98"/>
        <v/>
      </c>
      <c r="AI171" s="9">
        <f>data!C170</f>
        <v>2.3493749999999998</v>
      </c>
      <c r="AJ171" s="8">
        <f t="shared" si="95"/>
        <v>1.2643896268184691</v>
      </c>
      <c r="AK171" s="8">
        <f t="shared" si="96"/>
        <v>1.2643896268184691</v>
      </c>
      <c r="AL171" s="74">
        <f t="shared" si="99"/>
        <v>1.2643896268184691</v>
      </c>
      <c r="AR171" s="46" t="str">
        <f t="shared" si="88"/>
        <v/>
      </c>
      <c r="AS171" s="46" t="str">
        <f t="shared" si="101"/>
        <v/>
      </c>
      <c r="AT171" s="46" t="str">
        <f t="shared" si="89"/>
        <v/>
      </c>
    </row>
    <row r="172" spans="1:46">
      <c r="A172">
        <v>1539</v>
      </c>
      <c r="B172">
        <v>1539</v>
      </c>
      <c r="C172">
        <f t="shared" si="83"/>
        <v>1539</v>
      </c>
      <c r="D172">
        <f t="shared" si="84"/>
        <v>1539</v>
      </c>
      <c r="E172" s="15">
        <f t="shared" si="85"/>
        <v>1539</v>
      </c>
      <c r="F172" s="9">
        <f>IF(data!V171="","",data!V171)</f>
        <v>-1.8781250000000256</v>
      </c>
      <c r="G172" s="35">
        <f t="shared" si="112"/>
        <v>-2.0868055555555839E-3</v>
      </c>
      <c r="H172" s="35">
        <f t="shared" si="97"/>
        <v>7.1970594618055578E-2</v>
      </c>
      <c r="I172" s="9" t="str">
        <f>IF(data!Z171="","",data!Z171)</f>
        <v/>
      </c>
      <c r="J172" s="9">
        <f t="shared" si="87"/>
        <v>900</v>
      </c>
      <c r="K172" s="49">
        <f>K173</f>
        <v>0.11111111111111109</v>
      </c>
      <c r="L172" s="45">
        <f t="shared" si="90"/>
        <v>0</v>
      </c>
      <c r="M172" s="8"/>
      <c r="N172" s="8" t="str">
        <f t="shared" si="86"/>
        <v/>
      </c>
      <c r="P172" s="20">
        <f>IF(data!U171="","",data!U171)</f>
        <v>-5.4311822577519958E-2</v>
      </c>
      <c r="Q172" s="20" t="str">
        <f>IF(ISNA(data!Y171)=TRUE,"",IF(data!Y171="","",data!Y171))</f>
        <v/>
      </c>
      <c r="R172" s="20">
        <f t="shared" si="91"/>
        <v>26.787705319148941</v>
      </c>
      <c r="S172" s="49">
        <f>S173</f>
        <v>0.55232854286833133</v>
      </c>
      <c r="T172" s="34">
        <f t="shared" si="104"/>
        <v>0</v>
      </c>
      <c r="U172" s="30"/>
      <c r="V172" s="30" t="str">
        <f t="shared" si="92"/>
        <v/>
      </c>
      <c r="X172" s="9">
        <f>IF(data!W171="","",data!W171)</f>
        <v>-33.130125000000454</v>
      </c>
      <c r="Y172" s="96" t="e">
        <f>IF(data!AA171="",#N/A,data!AA171)</f>
        <v>#N/A</v>
      </c>
      <c r="Z172" s="99">
        <f t="shared" si="93"/>
        <v>15876</v>
      </c>
      <c r="AA172" s="49">
        <f>AA173</f>
        <v>4.5351473922902397E-2</v>
      </c>
      <c r="AB172" s="34">
        <f t="shared" si="105"/>
        <v>0</v>
      </c>
      <c r="AC172" s="30"/>
      <c r="AD172" s="30"/>
      <c r="AE172" s="15">
        <f>data!G171</f>
        <v>5.6689342403628114E-2</v>
      </c>
      <c r="AF172" s="30">
        <f t="shared" si="102"/>
        <v>5.9880239520958131E-3</v>
      </c>
      <c r="AG172" s="30">
        <f>AE172/AE171-1</f>
        <v>0</v>
      </c>
      <c r="AH172" s="15" t="str">
        <f t="shared" si="98"/>
        <v/>
      </c>
      <c r="AI172" s="9">
        <f>data!C171</f>
        <v>2.4187499999999993</v>
      </c>
      <c r="AJ172" s="8">
        <f t="shared" si="95"/>
        <v>2.9529130087789124E-2</v>
      </c>
      <c r="AK172" s="8">
        <f t="shared" si="96"/>
        <v>2.9529130087789124E-2</v>
      </c>
      <c r="AL172" s="74">
        <f t="shared" si="99"/>
        <v>2.9529130087789124E-2</v>
      </c>
      <c r="AR172" s="46">
        <f t="shared" si="88"/>
        <v>-8.0267650462962914E-3</v>
      </c>
      <c r="AS172" s="46" t="str">
        <f t="shared" si="101"/>
        <v/>
      </c>
      <c r="AT172" s="46" t="str">
        <f t="shared" si="89"/>
        <v/>
      </c>
    </row>
    <row r="173" spans="1:46">
      <c r="A173">
        <v>1540</v>
      </c>
      <c r="B173">
        <v>1540</v>
      </c>
      <c r="C173">
        <f t="shared" si="83"/>
        <v>1540</v>
      </c>
      <c r="D173">
        <f t="shared" si="84"/>
        <v>1540</v>
      </c>
      <c r="E173" s="15">
        <f t="shared" si="85"/>
        <v>1540</v>
      </c>
      <c r="F173" s="9">
        <f>IF(data!V172="","",data!V172)</f>
        <v>64.77353515625002</v>
      </c>
      <c r="G173" s="35"/>
      <c r="H173" s="35">
        <f t="shared" si="97"/>
        <v>3.8064861111111098E-2</v>
      </c>
      <c r="I173" s="9" t="str">
        <f>IF(data!Z172="","",data!Z172)</f>
        <v/>
      </c>
      <c r="J173" s="9">
        <f t="shared" si="87"/>
        <v>900</v>
      </c>
      <c r="K173" s="49">
        <f>K174</f>
        <v>0.11111111111111109</v>
      </c>
      <c r="L173" s="45">
        <f t="shared" si="90"/>
        <v>0</v>
      </c>
      <c r="N173" s="8" t="str">
        <f t="shared" si="86"/>
        <v/>
      </c>
      <c r="P173" s="20">
        <f>IF(data!U172="","",data!U172)</f>
        <v>3.0279890650894821</v>
      </c>
      <c r="Q173" s="20" t="str">
        <f>IF(ISNA(data!Y172)=TRUE,"",IF(data!Y172="","",data!Y172))</f>
        <v/>
      </c>
      <c r="R173" s="20">
        <f t="shared" si="91"/>
        <v>26.787705319148941</v>
      </c>
      <c r="S173" s="49">
        <f>S174</f>
        <v>0.55232854286833133</v>
      </c>
      <c r="T173" s="34">
        <f t="shared" si="104"/>
        <v>0</v>
      </c>
      <c r="U173" s="15"/>
      <c r="V173" s="30" t="str">
        <f t="shared" si="92"/>
        <v/>
      </c>
      <c r="X173" s="9">
        <f>IF(data!W172="","",data!W172)</f>
        <v>1142.6051601562503</v>
      </c>
      <c r="Y173" s="96" t="e">
        <f>IF(data!AA172="",#N/A,data!AA172)</f>
        <v>#N/A</v>
      </c>
      <c r="Z173" s="99">
        <f t="shared" si="93"/>
        <v>15876</v>
      </c>
      <c r="AA173" s="49">
        <f>AA174</f>
        <v>4.5351473922902397E-2</v>
      </c>
      <c r="AB173" s="34">
        <f t="shared" si="105"/>
        <v>0</v>
      </c>
      <c r="AC173" s="15"/>
      <c r="AD173" s="30"/>
      <c r="AE173" s="15">
        <f>data!G172</f>
        <v>5.6689342403628114E-2</v>
      </c>
      <c r="AF173" s="30">
        <f>AF174</f>
        <v>5.9880239520958131E-3</v>
      </c>
      <c r="AG173" s="30">
        <f t="shared" si="94"/>
        <v>0</v>
      </c>
      <c r="AH173" s="15" t="str">
        <f t="shared" si="98"/>
        <v/>
      </c>
      <c r="AI173" s="9">
        <f>data!C172</f>
        <v>1.4962500000000003</v>
      </c>
      <c r="AJ173" s="8">
        <f t="shared" si="95"/>
        <v>-0.38139534883720905</v>
      </c>
      <c r="AK173" s="8">
        <f t="shared" si="96"/>
        <v>-0.38139534883720905</v>
      </c>
      <c r="AL173" s="74">
        <f t="shared" si="99"/>
        <v>-0.38139534883720905</v>
      </c>
      <c r="AR173" s="46" t="str">
        <f t="shared" si="88"/>
        <v/>
      </c>
      <c r="AS173" s="46" t="str">
        <f t="shared" si="101"/>
        <v/>
      </c>
      <c r="AT173" s="46" t="str">
        <f t="shared" si="89"/>
        <v/>
      </c>
    </row>
    <row r="174" spans="1:46">
      <c r="A174">
        <v>1541</v>
      </c>
      <c r="B174">
        <v>1541</v>
      </c>
      <c r="C174">
        <f t="shared" si="83"/>
        <v>1541</v>
      </c>
      <c r="D174">
        <f t="shared" si="84"/>
        <v>1541</v>
      </c>
      <c r="E174" s="15">
        <f t="shared" si="85"/>
        <v>1541</v>
      </c>
      <c r="F174" s="9">
        <f>IF(data!V173="","",data!V173)</f>
        <v>34.258374999999987</v>
      </c>
      <c r="G174" s="35"/>
      <c r="H174" s="35">
        <f t="shared" si="97"/>
        <v>-1.4339843750000014E-3</v>
      </c>
      <c r="I174" s="9">
        <f>IF(data!Z173="","",data!Z173)</f>
        <v>1200</v>
      </c>
      <c r="J174" s="9">
        <f t="shared" si="87"/>
        <v>1200</v>
      </c>
      <c r="K174" s="8">
        <f>M174</f>
        <v>0.11111111111111109</v>
      </c>
      <c r="L174" s="45">
        <f t="shared" si="90"/>
        <v>0.33333333333333326</v>
      </c>
      <c r="M174" s="8">
        <f>(I174/I171-1)/(C174-C171)</f>
        <v>0.11111111111111109</v>
      </c>
      <c r="N174" s="8"/>
      <c r="P174" s="20">
        <f>IF(data!U173="","",data!U173)</f>
        <v>2.0319369648064236</v>
      </c>
      <c r="Q174" s="20">
        <f>IF(ISNA(data!Y173)=TRUE,"",IF(data!Y173="","",data!Y173))</f>
        <v>71.174548056284294</v>
      </c>
      <c r="R174" s="20">
        <f t="shared" si="91"/>
        <v>71.174548056284294</v>
      </c>
      <c r="S174" s="8">
        <f>U174</f>
        <v>0.55232854286833133</v>
      </c>
      <c r="T174" s="34">
        <f t="shared" si="104"/>
        <v>1.656985628604994</v>
      </c>
      <c r="U174" s="30">
        <f>(Q174/Q171-1)/(A174-A171)</f>
        <v>0.55232854286833133</v>
      </c>
      <c r="V174" s="30"/>
      <c r="X174" s="9">
        <f>IF(data!W173="","",data!W173)</f>
        <v>514.90337624999972</v>
      </c>
      <c r="Y174" s="96">
        <f>IF(data!AA173="",#N/A,data!AA173)</f>
        <v>18035.999999999996</v>
      </c>
      <c r="Z174" s="99">
        <f t="shared" si="93"/>
        <v>18035.999999999996</v>
      </c>
      <c r="AA174" s="8">
        <f>AC174</f>
        <v>4.5351473922902397E-2</v>
      </c>
      <c r="AB174" s="34">
        <f t="shared" si="105"/>
        <v>0.13605442176870719</v>
      </c>
      <c r="AC174" s="30">
        <f>(Y174/Y171-1)/(A174-A171)</f>
        <v>4.5351473922902397E-2</v>
      </c>
      <c r="AD174" s="30"/>
      <c r="AE174" s="15">
        <f>data!G173</f>
        <v>6.6533599467731214E-2</v>
      </c>
      <c r="AF174" s="30">
        <f>(AE174/AE173-1)/(A174-A145)</f>
        <v>5.9880239520958131E-3</v>
      </c>
      <c r="AG174" s="30">
        <f>AE174/AE173-1</f>
        <v>0.17365269461077859</v>
      </c>
      <c r="AH174" s="15" t="str">
        <f t="shared" si="98"/>
        <v/>
      </c>
      <c r="AI174" s="9">
        <f>data!C173</f>
        <v>1.1792812499999998</v>
      </c>
      <c r="AJ174" s="8">
        <f t="shared" si="95"/>
        <v>-0.21184210526315816</v>
      </c>
      <c r="AK174" s="8">
        <f t="shared" si="96"/>
        <v>-0.21184210526315816</v>
      </c>
      <c r="AL174" s="74">
        <f t="shared" si="99"/>
        <v>-0.21184210526315816</v>
      </c>
      <c r="AR174" s="46" t="str">
        <f t="shared" si="88"/>
        <v/>
      </c>
      <c r="AS174" s="46" t="str">
        <f t="shared" si="101"/>
        <v/>
      </c>
      <c r="AT174" s="46" t="str">
        <f t="shared" si="89"/>
        <v/>
      </c>
    </row>
    <row r="175" spans="1:46">
      <c r="A175">
        <v>1542</v>
      </c>
      <c r="B175">
        <v>1542</v>
      </c>
      <c r="C175">
        <f t="shared" si="83"/>
        <v>1542</v>
      </c>
      <c r="D175">
        <f t="shared" si="84"/>
        <v>1542</v>
      </c>
      <c r="E175" s="15">
        <f t="shared" si="85"/>
        <v>1542</v>
      </c>
      <c r="F175" s="9">
        <f>IF(data!V174="","",data!V174)</f>
        <v>-1.7207812500000017</v>
      </c>
      <c r="G175" s="35">
        <f t="shared" si="112"/>
        <v>-1.4339843750000014E-3</v>
      </c>
      <c r="H175" s="35">
        <f t="shared" si="97"/>
        <v>2.3140162892791125E-2</v>
      </c>
      <c r="I175" s="9">
        <f>IF(data!Z174="","",data!Z174)</f>
        <v>1082</v>
      </c>
      <c r="J175" s="9">
        <f t="shared" si="87"/>
        <v>1082</v>
      </c>
      <c r="K175" s="8">
        <f>M175</f>
        <v>-9.8333333333333384E-2</v>
      </c>
      <c r="L175" s="45">
        <f t="shared" si="90"/>
        <v>-9.8333333333333384E-2</v>
      </c>
      <c r="M175" s="8">
        <f>(I175/I174-1)/(C175-C174)</f>
        <v>-9.8333333333333384E-2</v>
      </c>
      <c r="N175" s="8">
        <f t="shared" si="86"/>
        <v>-9.8333333333333384E-2</v>
      </c>
      <c r="P175" s="20">
        <f>IF(data!U174="","",data!U174)</f>
        <v>-0.12836924030746169</v>
      </c>
      <c r="Q175" s="20">
        <f>IF(ISNA(data!Y174)=TRUE,"",IF(data!Y174="","",data!Y174))</f>
        <v>80.716545471816033</v>
      </c>
      <c r="R175" s="20">
        <f t="shared" si="91"/>
        <v>80.716545471816033</v>
      </c>
      <c r="S175" s="8">
        <f>U175</f>
        <v>0.13406474190726159</v>
      </c>
      <c r="T175" s="34">
        <f t="shared" si="104"/>
        <v>0.13406474190726159</v>
      </c>
      <c r="U175" s="30">
        <f>(Q175/Q174-1)/(A175-A174)</f>
        <v>0.13406474190726159</v>
      </c>
      <c r="V175" s="30">
        <f t="shared" si="92"/>
        <v>0.13406474190726159</v>
      </c>
      <c r="X175" s="9">
        <f>IF(data!W174="","",data!W174)</f>
        <v>-25.86334218750002</v>
      </c>
      <c r="Y175" s="96">
        <f>IF(data!AA174="",#N/A,data!AA174)</f>
        <v>16262.459999999997</v>
      </c>
      <c r="Z175" s="99">
        <f t="shared" si="93"/>
        <v>16262.459999999997</v>
      </c>
      <c r="AA175" s="8">
        <f>AC175</f>
        <v>-9.8333333333333273E-2</v>
      </c>
      <c r="AB175" s="34">
        <f t="shared" si="105"/>
        <v>-9.8333333333333273E-2</v>
      </c>
      <c r="AC175" s="30">
        <f>(Y175/Y174-1)/(A175-A174)</f>
        <v>-9.8333333333333273E-2</v>
      </c>
      <c r="AD175" s="30">
        <f t="shared" si="113"/>
        <v>-9.8333333333333273E-2</v>
      </c>
      <c r="AE175" s="15">
        <f>data!G174</f>
        <v>6.6533599467731214E-2</v>
      </c>
      <c r="AF175" s="30">
        <f t="shared" ref="AF175:AF192" si="115">AF176</f>
        <v>3.6977491961414756E-3</v>
      </c>
      <c r="AG175" s="30">
        <f t="shared" si="94"/>
        <v>0</v>
      </c>
      <c r="AH175" s="15" t="str">
        <f t="shared" si="98"/>
        <v/>
      </c>
      <c r="AI175" s="9">
        <f>data!C174</f>
        <v>0.9376171875</v>
      </c>
      <c r="AJ175" s="8">
        <f t="shared" si="95"/>
        <v>-0.20492487479131871</v>
      </c>
      <c r="AK175" s="8">
        <f t="shared" si="96"/>
        <v>-0.20492487479131871</v>
      </c>
      <c r="AL175" s="74">
        <f t="shared" si="99"/>
        <v>-0.20492487479131871</v>
      </c>
      <c r="AR175" s="46">
        <f t="shared" si="88"/>
        <v>-5.1128276169308817E-3</v>
      </c>
      <c r="AS175" s="46">
        <f>IF(N175&lt;&gt;"",IF(G175&lt;&gt;"",SUM(G175,N175),""),"")</f>
        <v>-9.9767317708333386E-2</v>
      </c>
      <c r="AT175" s="46">
        <f t="shared" si="89"/>
        <v>-0.10344616095026415</v>
      </c>
    </row>
    <row r="176" spans="1:46">
      <c r="A176">
        <v>1543</v>
      </c>
      <c r="B176">
        <v>1543</v>
      </c>
      <c r="C176">
        <f t="shared" si="83"/>
        <v>1543</v>
      </c>
      <c r="D176">
        <f t="shared" si="84"/>
        <v>1543</v>
      </c>
      <c r="E176" s="15">
        <f t="shared" si="85"/>
        <v>1543</v>
      </c>
      <c r="F176" s="9">
        <f>IF(data!V175="","",data!V175)</f>
        <v>25.037656249999998</v>
      </c>
      <c r="G176" s="35">
        <f t="shared" si="112"/>
        <v>2.3140162892791125E-2</v>
      </c>
      <c r="H176" s="35">
        <f t="shared" si="97"/>
        <v>3.5576767560073934E-2</v>
      </c>
      <c r="I176" s="9" t="str">
        <f>IF(data!Z175="","",data!Z175)</f>
        <v/>
      </c>
      <c r="J176" s="9">
        <f t="shared" si="87"/>
        <v>1082</v>
      </c>
      <c r="K176" s="49">
        <f>K177</f>
        <v>5.4528650646950116E-2</v>
      </c>
      <c r="L176" s="45">
        <f t="shared" si="90"/>
        <v>0</v>
      </c>
      <c r="N176" s="8" t="str">
        <f t="shared" si="86"/>
        <v/>
      </c>
      <c r="P176" s="20">
        <f>IF(data!U175="","",data!U175)</f>
        <v>2.0887276722853514</v>
      </c>
      <c r="Q176" s="20" t="str">
        <f>IF(ISNA(data!Y175)=TRUE,"",IF(data!Y175="","",data!Y175))</f>
        <v/>
      </c>
      <c r="R176" s="20">
        <f t="shared" si="91"/>
        <v>80.716545471816033</v>
      </c>
      <c r="S176" s="49">
        <f>S177</f>
        <v>-1.3190285952792702E-2</v>
      </c>
      <c r="T176" s="34">
        <f t="shared" si="104"/>
        <v>0</v>
      </c>
      <c r="U176" s="15"/>
      <c r="V176" s="30" t="str">
        <f t="shared" si="92"/>
        <v/>
      </c>
      <c r="X176" s="9">
        <f>IF(data!W175="","",data!W175)</f>
        <v>376.31597343749991</v>
      </c>
      <c r="Y176" s="96" t="e">
        <f>IF(data!AA175="",#N/A,data!AA175)</f>
        <v>#N/A</v>
      </c>
      <c r="Z176" s="99">
        <f t="shared" si="93"/>
        <v>16262.459999999997</v>
      </c>
      <c r="AA176" s="49">
        <f>AA177</f>
        <v>5.4528650646950116E-2</v>
      </c>
      <c r="AB176" s="34">
        <f t="shared" si="105"/>
        <v>0</v>
      </c>
      <c r="AC176" s="15"/>
      <c r="AD176" s="30"/>
      <c r="AE176" s="15">
        <f>data!G175</f>
        <v>6.6533599467731214E-2</v>
      </c>
      <c r="AF176" s="30">
        <f t="shared" si="115"/>
        <v>3.6977491961414756E-3</v>
      </c>
      <c r="AG176" s="30">
        <f t="shared" si="94"/>
        <v>0</v>
      </c>
      <c r="AH176" s="15" t="str">
        <f t="shared" si="98"/>
        <v/>
      </c>
      <c r="AI176" s="9">
        <f>data!C175</f>
        <v>0.83844140624999997</v>
      </c>
      <c r="AJ176" s="8">
        <f t="shared" si="95"/>
        <v>-0.10577427821522312</v>
      </c>
      <c r="AK176" s="8">
        <f t="shared" si="96"/>
        <v>-0.10577427821522312</v>
      </c>
      <c r="AL176" s="74">
        <f t="shared" si="99"/>
        <v>-0.10577427821522312</v>
      </c>
      <c r="AR176" s="46">
        <f t="shared" si="88"/>
        <v>1.9370785390543377E-2</v>
      </c>
      <c r="AS176" s="46" t="str">
        <f t="shared" si="101"/>
        <v/>
      </c>
      <c r="AT176" s="46" t="str">
        <f t="shared" si="89"/>
        <v/>
      </c>
    </row>
    <row r="177" spans="1:46">
      <c r="A177">
        <v>1544</v>
      </c>
      <c r="B177">
        <v>1544</v>
      </c>
      <c r="C177">
        <f t="shared" si="83"/>
        <v>1544</v>
      </c>
      <c r="D177">
        <f t="shared" si="84"/>
        <v>1544</v>
      </c>
      <c r="E177" s="15">
        <f t="shared" si="85"/>
        <v>1544</v>
      </c>
      <c r="F177" s="9">
        <f>IF(data!V176="","",data!V176)</f>
        <v>38.494062499999998</v>
      </c>
      <c r="G177" s="35"/>
      <c r="H177" s="35">
        <f t="shared" si="97"/>
        <v>9.9212760416666684E-2</v>
      </c>
      <c r="I177" s="9">
        <f>IF(data!Z176="","",data!Z176)</f>
        <v>1200</v>
      </c>
      <c r="J177" s="9">
        <f t="shared" si="87"/>
        <v>1200</v>
      </c>
      <c r="K177" s="8">
        <f t="shared" ref="K177:K182" si="116">M177</f>
        <v>5.4528650646950116E-2</v>
      </c>
      <c r="L177" s="45">
        <f t="shared" si="90"/>
        <v>0.10905730129390023</v>
      </c>
      <c r="M177" s="8">
        <f>(I177/I175-1)/(C177-C175)</f>
        <v>5.4528650646950116E-2</v>
      </c>
      <c r="N177" s="8"/>
      <c r="P177" s="20">
        <f>IF(data!U176="","",data!U176)</f>
        <v>2.5209503890498142</v>
      </c>
      <c r="Q177" s="20">
        <f>IF(ISNA(data!Y176)=TRUE,"",IF(data!Y176="","",data!Y176))</f>
        <v>78.587196840026337</v>
      </c>
      <c r="R177" s="20">
        <f t="shared" si="91"/>
        <v>78.587196840026337</v>
      </c>
      <c r="S177" s="8">
        <f t="shared" ref="S177:S182" si="117">U177</f>
        <v>-1.3190285952792702E-2</v>
      </c>
      <c r="T177" s="34">
        <f t="shared" si="104"/>
        <v>-2.6380571905585404E-2</v>
      </c>
      <c r="U177" s="30">
        <f>(Q177/Q175-1)/(A177-A175)</f>
        <v>-1.3190285952792702E-2</v>
      </c>
      <c r="V177" s="30"/>
      <c r="X177" s="9">
        <f>IF(data!W176="","",data!W176)</f>
        <v>578.56575937499986</v>
      </c>
      <c r="Y177" s="96">
        <f>IF(data!AA176="",#N/A,data!AA176)</f>
        <v>18035.999999999996</v>
      </c>
      <c r="Z177" s="99">
        <f t="shared" si="93"/>
        <v>18035.999999999996</v>
      </c>
      <c r="AA177" s="8">
        <f t="shared" ref="AA177:AA182" si="118">AC177</f>
        <v>5.4528650646950116E-2</v>
      </c>
      <c r="AB177" s="34">
        <f t="shared" si="105"/>
        <v>0.10905730129390023</v>
      </c>
      <c r="AC177" s="30">
        <f>(Y177/Y175-1)/(A177-A175)</f>
        <v>5.4528650646950116E-2</v>
      </c>
      <c r="AD177" s="30"/>
      <c r="AE177" s="15">
        <f>data!G176</f>
        <v>6.6533599467731214E-2</v>
      </c>
      <c r="AF177" s="30">
        <f t="shared" si="115"/>
        <v>3.6977491961414756E-3</v>
      </c>
      <c r="AG177" s="30">
        <f t="shared" si="94"/>
        <v>0</v>
      </c>
      <c r="AH177" s="15" t="str">
        <f t="shared" si="98"/>
        <v/>
      </c>
      <c r="AI177" s="9">
        <f>data!C176</f>
        <v>1.0680468750000001</v>
      </c>
      <c r="AJ177" s="8">
        <f t="shared" si="95"/>
        <v>0.27384796008218393</v>
      </c>
      <c r="AK177" s="8">
        <f t="shared" si="96"/>
        <v>0.27384796008218393</v>
      </c>
      <c r="AL177" s="74">
        <f t="shared" si="99"/>
        <v>0.27384796008218393</v>
      </c>
      <c r="AR177" s="46" t="str">
        <f t="shared" si="88"/>
        <v/>
      </c>
      <c r="AS177" s="46" t="str">
        <f t="shared" si="101"/>
        <v/>
      </c>
      <c r="AT177" s="46" t="str">
        <f t="shared" si="89"/>
        <v/>
      </c>
    </row>
    <row r="178" spans="1:46">
      <c r="A178">
        <v>1545</v>
      </c>
      <c r="B178">
        <v>1545</v>
      </c>
      <c r="C178">
        <f t="shared" si="83"/>
        <v>1545</v>
      </c>
      <c r="D178">
        <f t="shared" si="84"/>
        <v>1545</v>
      </c>
      <c r="E178" s="15">
        <f t="shared" si="85"/>
        <v>1545</v>
      </c>
      <c r="F178" s="9">
        <f>IF(data!V177="","",data!V177)</f>
        <v>119.05531250000001</v>
      </c>
      <c r="G178" s="35">
        <f t="shared" si="112"/>
        <v>9.9212760416666684E-2</v>
      </c>
      <c r="H178" s="35">
        <f t="shared" si="97"/>
        <v>4.8048903508771917E-2</v>
      </c>
      <c r="I178" s="9">
        <f>IF(data!Z177="","",data!Z177)</f>
        <v>1200</v>
      </c>
      <c r="J178" s="9">
        <f t="shared" si="87"/>
        <v>1200</v>
      </c>
      <c r="K178" s="8">
        <f t="shared" si="116"/>
        <v>0</v>
      </c>
      <c r="L178" s="45">
        <f t="shared" si="90"/>
        <v>0</v>
      </c>
      <c r="M178" s="8">
        <f>(I178/I177-1)/(C178-C177)</f>
        <v>0</v>
      </c>
      <c r="N178" s="8">
        <f t="shared" si="86"/>
        <v>0</v>
      </c>
      <c r="P178" s="20">
        <f>IF(data!U177="","",data!U177)</f>
        <v>3.5906558633782035</v>
      </c>
      <c r="Q178" s="20">
        <f>IF(ISNA(data!Y177)=TRUE,"",IF(data!Y177="","",data!Y177))</f>
        <v>36.191472228959498</v>
      </c>
      <c r="R178" s="20">
        <f t="shared" si="91"/>
        <v>36.191472228959498</v>
      </c>
      <c r="S178" s="8">
        <f t="shared" si="117"/>
        <v>-0.53947368421052633</v>
      </c>
      <c r="T178" s="34">
        <f t="shared" si="104"/>
        <v>-0.53947368421052633</v>
      </c>
      <c r="U178" s="30">
        <f>(Q178/Q177-1)/(A178-A177)</f>
        <v>-0.53947368421052633</v>
      </c>
      <c r="V178" s="30">
        <f t="shared" si="92"/>
        <v>-0.53947368421052633</v>
      </c>
      <c r="X178" s="9">
        <f>IF(data!W177="","",data!W177)</f>
        <v>1789.4013468749999</v>
      </c>
      <c r="Y178" s="96">
        <f>IF(data!AA177="",#N/A,data!AA177)</f>
        <v>18035.999999999996</v>
      </c>
      <c r="Z178" s="99">
        <f t="shared" si="93"/>
        <v>18035.999999999996</v>
      </c>
      <c r="AA178" s="8">
        <f t="shared" si="118"/>
        <v>0</v>
      </c>
      <c r="AB178" s="34">
        <f t="shared" si="105"/>
        <v>0</v>
      </c>
      <c r="AC178" s="30">
        <f>(Y178/Y177-1)/(A178-A177)</f>
        <v>0</v>
      </c>
      <c r="AD178" s="30">
        <f t="shared" si="113"/>
        <v>0</v>
      </c>
      <c r="AE178" s="15">
        <f>data!G177</f>
        <v>6.6533599467731214E-2</v>
      </c>
      <c r="AF178" s="30">
        <f t="shared" si="115"/>
        <v>3.6977491961414756E-3</v>
      </c>
      <c r="AG178" s="30">
        <f t="shared" si="94"/>
        <v>0</v>
      </c>
      <c r="AH178" s="15" t="str">
        <f t="shared" si="98"/>
        <v/>
      </c>
      <c r="AI178" s="9">
        <f>data!C177</f>
        <v>2.3191875000000004</v>
      </c>
      <c r="AJ178" s="8">
        <f t="shared" si="95"/>
        <v>1.1714285714285717</v>
      </c>
      <c r="AK178" s="8">
        <f t="shared" si="96"/>
        <v>1.1714285714285717</v>
      </c>
      <c r="AL178" s="74">
        <f t="shared" si="99"/>
        <v>1.1714285714285717</v>
      </c>
      <c r="AR178" s="46">
        <f t="shared" si="88"/>
        <v>9.5163121863153455E-2</v>
      </c>
      <c r="AS178" s="46">
        <f t="shared" si="101"/>
        <v>9.9212760416666684E-2</v>
      </c>
      <c r="AT178" s="46">
        <f t="shared" si="89"/>
        <v>9.5163121863153455E-2</v>
      </c>
    </row>
    <row r="179" spans="1:46">
      <c r="A179">
        <v>1546</v>
      </c>
      <c r="B179">
        <v>1546</v>
      </c>
      <c r="C179">
        <f t="shared" si="83"/>
        <v>1546</v>
      </c>
      <c r="D179">
        <f t="shared" si="84"/>
        <v>1546</v>
      </c>
      <c r="E179" s="15">
        <f t="shared" si="85"/>
        <v>1546</v>
      </c>
      <c r="F179" s="9">
        <f>IF(data!V178="","",data!V178)</f>
        <v>57.658684210526303</v>
      </c>
      <c r="G179" s="35">
        <f t="shared" si="112"/>
        <v>4.8048903508771917E-2</v>
      </c>
      <c r="H179" s="35">
        <f t="shared" si="97"/>
        <v>2.1639676113360332E-2</v>
      </c>
      <c r="I179" s="9">
        <f>IF(data!Z178="","",data!Z178)</f>
        <v>1300</v>
      </c>
      <c r="J179" s="9">
        <f t="shared" si="87"/>
        <v>1300</v>
      </c>
      <c r="K179" s="8">
        <f t="shared" si="116"/>
        <v>8.3333333333333259E-2</v>
      </c>
      <c r="L179" s="45">
        <f t="shared" si="90"/>
        <v>8.3333333333333259E-2</v>
      </c>
      <c r="M179" s="8">
        <f>(I179/I178-1)/(C179-C178)</f>
        <v>8.3333333333333259E-2</v>
      </c>
      <c r="N179" s="8">
        <f t="shared" si="86"/>
        <v>8.3333333333333259E-2</v>
      </c>
      <c r="P179" s="20">
        <f>IF(data!U178="","",data!U178)</f>
        <v>2.6227368723783857</v>
      </c>
      <c r="Q179" s="20">
        <f>IF(ISNA(data!Y178)=TRUE,"",IF(data!Y178="","",data!Y178))</f>
        <v>59.133467590809921</v>
      </c>
      <c r="R179" s="20">
        <f t="shared" si="91"/>
        <v>59.133467590809921</v>
      </c>
      <c r="S179" s="8">
        <f t="shared" si="117"/>
        <v>0.63390610961365712</v>
      </c>
      <c r="T179" s="34">
        <f t="shared" si="104"/>
        <v>0.63390610961365712</v>
      </c>
      <c r="U179" s="30">
        <f>(Q179/Q178-1)/(A179-A178)</f>
        <v>0.63390610961365712</v>
      </c>
      <c r="V179" s="30">
        <f t="shared" si="92"/>
        <v>0.63390610961365712</v>
      </c>
      <c r="X179" s="9">
        <f>IF(data!W178="","",data!W178)</f>
        <v>866.6100236842102</v>
      </c>
      <c r="Y179" s="96">
        <f>IF(data!AA178="",#N/A,data!AA178)</f>
        <v>19538.999999999996</v>
      </c>
      <c r="Z179" s="99">
        <f t="shared" si="93"/>
        <v>19538.999999999996</v>
      </c>
      <c r="AA179" s="8">
        <f t="shared" si="118"/>
        <v>8.3333333333333259E-2</v>
      </c>
      <c r="AB179" s="34">
        <f t="shared" si="105"/>
        <v>8.3333333333333259E-2</v>
      </c>
      <c r="AC179" s="30">
        <f>(Y179/Y178-1)/(A179-A178)</f>
        <v>8.3333333333333259E-2</v>
      </c>
      <c r="AD179" s="30">
        <f t="shared" si="113"/>
        <v>8.3333333333333259E-2</v>
      </c>
      <c r="AE179" s="15">
        <f>data!G178</f>
        <v>6.6533599467731214E-2</v>
      </c>
      <c r="AF179" s="30">
        <f t="shared" si="115"/>
        <v>3.6977491961414756E-3</v>
      </c>
      <c r="AG179" s="30">
        <f t="shared" si="94"/>
        <v>0</v>
      </c>
      <c r="AH179" s="15" t="str">
        <f t="shared" si="98"/>
        <v/>
      </c>
      <c r="AI179" s="9">
        <f>data!C178</f>
        <v>1.5376973684210524</v>
      </c>
      <c r="AJ179" s="8">
        <f t="shared" si="95"/>
        <v>-0.33696720579036743</v>
      </c>
      <c r="AK179" s="8">
        <f t="shared" si="96"/>
        <v>-0.33696720579036743</v>
      </c>
      <c r="AL179" s="74">
        <f t="shared" si="99"/>
        <v>-0.33696720579036743</v>
      </c>
      <c r="AR179" s="46">
        <f t="shared" si="88"/>
        <v>4.418775906207939E-2</v>
      </c>
      <c r="AS179" s="46">
        <f t="shared" si="101"/>
        <v>0.13138223684210518</v>
      </c>
      <c r="AT179" s="46">
        <f t="shared" si="89"/>
        <v>0.12752109239541265</v>
      </c>
    </row>
    <row r="180" spans="1:46">
      <c r="A180">
        <v>1547</v>
      </c>
      <c r="B180">
        <v>1547</v>
      </c>
      <c r="C180">
        <f t="shared" si="83"/>
        <v>1547</v>
      </c>
      <c r="D180">
        <f t="shared" si="84"/>
        <v>1547</v>
      </c>
      <c r="E180" s="15">
        <f t="shared" si="85"/>
        <v>1547</v>
      </c>
      <c r="F180" s="9">
        <f>IF(data!V179="","",data!V179)</f>
        <v>28.131578947368432</v>
      </c>
      <c r="G180" s="35">
        <f t="shared" si="112"/>
        <v>2.1639676113360332E-2</v>
      </c>
      <c r="H180" s="35">
        <f t="shared" si="97"/>
        <v>4.5299248798076924E-2</v>
      </c>
      <c r="I180" s="9" t="str">
        <f>IF(data!Z179="","",data!Z179)</f>
        <v/>
      </c>
      <c r="J180" s="9">
        <f t="shared" si="87"/>
        <v>1300</v>
      </c>
      <c r="K180" s="49">
        <f>K181</f>
        <v>-4.9999999999999989E-2</v>
      </c>
      <c r="L180" s="45">
        <f t="shared" si="90"/>
        <v>0</v>
      </c>
      <c r="M180" s="8"/>
      <c r="N180" s="8" t="str">
        <f t="shared" si="86"/>
        <v/>
      </c>
      <c r="P180" s="20">
        <f>IF(data!U179="","",data!U179)</f>
        <v>2.0640973519668742</v>
      </c>
      <c r="Q180" s="20" t="str">
        <f>IF(ISNA(data!Y179)=TRUE,"",IF(data!Y179="","",data!Y179))</f>
        <v/>
      </c>
      <c r="R180" s="20">
        <f t="shared" si="91"/>
        <v>59.133467590809921</v>
      </c>
      <c r="S180" s="49">
        <f>S181</f>
        <v>1.0862913096695181E-2</v>
      </c>
      <c r="T180" s="34">
        <f t="shared" si="104"/>
        <v>0</v>
      </c>
      <c r="U180" s="30"/>
      <c r="V180" s="30" t="str">
        <f t="shared" si="92"/>
        <v/>
      </c>
      <c r="X180" s="9">
        <f>IF(data!W179="","",data!W179)</f>
        <v>422.81763157894744</v>
      </c>
      <c r="Y180" s="96" t="e">
        <f>IF(data!AA179="",#N/A,data!AA179)</f>
        <v>#N/A</v>
      </c>
      <c r="Z180" s="99">
        <f t="shared" si="93"/>
        <v>19538.999999999996</v>
      </c>
      <c r="AA180" s="49">
        <f>AA181</f>
        <v>-4.9999999999999933E-2</v>
      </c>
      <c r="AB180" s="34">
        <f t="shared" si="105"/>
        <v>0</v>
      </c>
      <c r="AC180" s="30"/>
      <c r="AD180" s="30"/>
      <c r="AE180" s="15">
        <f>data!G179</f>
        <v>6.6533599467731214E-2</v>
      </c>
      <c r="AF180" s="30">
        <f t="shared" si="115"/>
        <v>3.6977491961414756E-3</v>
      </c>
      <c r="AG180" s="30">
        <f t="shared" si="94"/>
        <v>0</v>
      </c>
      <c r="AH180" s="15" t="str">
        <f t="shared" si="98"/>
        <v/>
      </c>
      <c r="AI180" s="9">
        <f>data!C179</f>
        <v>0.9532894736842108</v>
      </c>
      <c r="AJ180" s="8">
        <f t="shared" si="95"/>
        <v>-0.38005390835579489</v>
      </c>
      <c r="AK180" s="8">
        <f t="shared" si="96"/>
        <v>-0.38005390835579489</v>
      </c>
      <c r="AL180" s="74">
        <f t="shared" si="99"/>
        <v>-0.38005390835579489</v>
      </c>
      <c r="AR180" s="46">
        <f t="shared" si="88"/>
        <v>1.7875826593801269E-2</v>
      </c>
      <c r="AS180" s="46" t="str">
        <f t="shared" si="101"/>
        <v/>
      </c>
      <c r="AT180" s="46" t="str">
        <f t="shared" si="89"/>
        <v/>
      </c>
    </row>
    <row r="181" spans="1:46">
      <c r="A181">
        <v>1548</v>
      </c>
      <c r="B181">
        <v>1548</v>
      </c>
      <c r="C181">
        <f t="shared" si="83"/>
        <v>1548</v>
      </c>
      <c r="D181">
        <f t="shared" si="84"/>
        <v>1548</v>
      </c>
      <c r="E181" s="15">
        <f t="shared" si="85"/>
        <v>1548</v>
      </c>
      <c r="F181" s="9">
        <f>IF(data!V180="","",data!V180)</f>
        <v>58.889023437500001</v>
      </c>
      <c r="G181" s="35"/>
      <c r="H181" s="35">
        <f t="shared" si="97"/>
        <v>4.4670940170940164E-2</v>
      </c>
      <c r="I181" s="9">
        <f>IF(data!Z180="","",data!Z180)</f>
        <v>1170</v>
      </c>
      <c r="J181" s="9">
        <f t="shared" si="87"/>
        <v>1170</v>
      </c>
      <c r="K181" s="8">
        <f t="shared" si="116"/>
        <v>-4.9999999999999989E-2</v>
      </c>
      <c r="L181" s="45">
        <f t="shared" si="90"/>
        <v>-9.9999999999999978E-2</v>
      </c>
      <c r="M181" s="8">
        <f>(I181/I179-1)/(C181-C179)</f>
        <v>-4.9999999999999989E-2</v>
      </c>
      <c r="N181" s="8"/>
      <c r="P181" s="20">
        <f>IF(data!U180="","",data!U180)</f>
        <v>3.0409985193257723</v>
      </c>
      <c r="Q181" s="20">
        <f>IF(ISNA(data!Y180)=TRUE,"",IF(data!Y180="","",data!Y180))</f>
        <v>60.418191029900335</v>
      </c>
      <c r="R181" s="20">
        <f t="shared" si="91"/>
        <v>60.418191029900335</v>
      </c>
      <c r="S181" s="8">
        <f t="shared" si="117"/>
        <v>1.0862913096695181E-2</v>
      </c>
      <c r="T181" s="34">
        <f t="shared" si="104"/>
        <v>2.1725826193390363E-2</v>
      </c>
      <c r="U181" s="30">
        <f>(Q181/Q179-1)/(A181-A179)</f>
        <v>1.0862913096695181E-2</v>
      </c>
      <c r="V181" s="30"/>
      <c r="X181" s="9">
        <f>IF(data!W180="","",data!W180)</f>
        <v>885.1020222656249</v>
      </c>
      <c r="Y181" s="96">
        <f>IF(data!AA180="",#N/A,data!AA180)</f>
        <v>17585.099999999999</v>
      </c>
      <c r="Z181" s="99">
        <f t="shared" si="93"/>
        <v>17585.099999999999</v>
      </c>
      <c r="AA181" s="8">
        <f t="shared" si="118"/>
        <v>-4.9999999999999933E-2</v>
      </c>
      <c r="AB181" s="34">
        <f t="shared" si="105"/>
        <v>-9.9999999999999867E-2</v>
      </c>
      <c r="AC181" s="30">
        <f>(Y181/Y179-1)/(A181-A179)</f>
        <v>-4.9999999999999933E-2</v>
      </c>
      <c r="AD181" s="30"/>
      <c r="AE181" s="15">
        <f>data!G180</f>
        <v>6.6533599467731214E-2</v>
      </c>
      <c r="AF181" s="30">
        <f t="shared" si="115"/>
        <v>3.6977491961414756E-3</v>
      </c>
      <c r="AG181" s="30">
        <f t="shared" si="94"/>
        <v>0</v>
      </c>
      <c r="AH181" s="15" t="str">
        <f t="shared" si="98"/>
        <v/>
      </c>
      <c r="AI181" s="9">
        <f>data!C180</f>
        <v>1.3545</v>
      </c>
      <c r="AJ181" s="8">
        <f t="shared" si="95"/>
        <v>0.42086956521739083</v>
      </c>
      <c r="AK181" s="8">
        <f t="shared" si="96"/>
        <v>0.42086956521739083</v>
      </c>
      <c r="AL181" s="74">
        <f t="shared" si="99"/>
        <v>0.42086956521739083</v>
      </c>
      <c r="AR181" s="46" t="str">
        <f t="shared" si="88"/>
        <v/>
      </c>
      <c r="AS181" s="46" t="str">
        <f t="shared" si="101"/>
        <v/>
      </c>
      <c r="AT181" s="46" t="str">
        <f t="shared" si="89"/>
        <v/>
      </c>
    </row>
    <row r="182" spans="1:46">
      <c r="A182">
        <v>1549</v>
      </c>
      <c r="B182">
        <v>1549</v>
      </c>
      <c r="C182">
        <f t="shared" si="83"/>
        <v>1549</v>
      </c>
      <c r="D182">
        <f t="shared" si="84"/>
        <v>1549</v>
      </c>
      <c r="E182" s="15">
        <f t="shared" si="85"/>
        <v>1549</v>
      </c>
      <c r="F182" s="9">
        <f>IF(data!V181="","",data!V181)</f>
        <v>52.264999999999993</v>
      </c>
      <c r="G182" s="35">
        <f t="shared" si="112"/>
        <v>4.4670940170940164E-2</v>
      </c>
      <c r="H182" s="35">
        <f t="shared" si="97"/>
        <v>3.8488687782805432E-2</v>
      </c>
      <c r="I182" s="9">
        <f>IF(data!Z181="","",data!Z181)</f>
        <v>1300</v>
      </c>
      <c r="J182" s="9">
        <f t="shared" si="87"/>
        <v>1300</v>
      </c>
      <c r="K182" s="8">
        <f t="shared" si="116"/>
        <v>0.11111111111111116</v>
      </c>
      <c r="L182" s="45">
        <f t="shared" si="90"/>
        <v>0.11111111111111116</v>
      </c>
      <c r="M182" s="8">
        <f>(I182/I181-1)/(C182-C181)</f>
        <v>0.11111111111111116</v>
      </c>
      <c r="N182" s="8">
        <f t="shared" si="86"/>
        <v>0.11111111111111116</v>
      </c>
      <c r="P182" s="20">
        <f>IF(data!U181="","",data!U181)</f>
        <v>2.8181821855938329</v>
      </c>
      <c r="Q182" s="20">
        <f>IF(ISNA(data!Y181)=TRUE,"",IF(data!Y181="","",data!Y181))</f>
        <v>70.097327872801742</v>
      </c>
      <c r="R182" s="20">
        <f t="shared" si="91"/>
        <v>70.097327872801742</v>
      </c>
      <c r="S182" s="8">
        <f t="shared" si="117"/>
        <v>0.16020236087689721</v>
      </c>
      <c r="T182" s="34">
        <f t="shared" si="104"/>
        <v>0.16020236087689721</v>
      </c>
      <c r="U182" s="30">
        <f>(Q182/Q181-1)/(A182-A181)</f>
        <v>0.16020236087689721</v>
      </c>
      <c r="V182" s="30">
        <f t="shared" si="92"/>
        <v>0.16020236087689721</v>
      </c>
      <c r="X182" s="9">
        <f>IF(data!W181="","",data!W181)</f>
        <v>785.54294999999979</v>
      </c>
      <c r="Y182" s="96">
        <f>IF(data!AA181="",#N/A,data!AA181)</f>
        <v>19538.999999999996</v>
      </c>
      <c r="Z182" s="99">
        <f t="shared" si="93"/>
        <v>19538.999999999996</v>
      </c>
      <c r="AA182" s="8">
        <f t="shared" si="118"/>
        <v>0.11111111111111094</v>
      </c>
      <c r="AB182" s="34">
        <f t="shared" si="105"/>
        <v>0.11111111111111094</v>
      </c>
      <c r="AC182" s="30">
        <f>(Y182/Y181-1)/(A182-A181)</f>
        <v>0.11111111111111094</v>
      </c>
      <c r="AD182" s="30">
        <f t="shared" si="113"/>
        <v>0.11111111111111094</v>
      </c>
      <c r="AE182" s="15">
        <f>data!G181</f>
        <v>6.6533599467731214E-2</v>
      </c>
      <c r="AF182" s="30">
        <f t="shared" si="115"/>
        <v>3.6977491961414756E-3</v>
      </c>
      <c r="AG182" s="30">
        <f t="shared" si="94"/>
        <v>0</v>
      </c>
      <c r="AH182" s="15" t="str">
        <f t="shared" si="98"/>
        <v/>
      </c>
      <c r="AI182" s="9">
        <f>data!C181</f>
        <v>1.2971874999999999</v>
      </c>
      <c r="AJ182" s="8">
        <f t="shared" si="95"/>
        <v>-4.2312661498708048E-2</v>
      </c>
      <c r="AK182" s="8">
        <f t="shared" si="96"/>
        <v>-4.2312661498708048E-2</v>
      </c>
      <c r="AL182" s="74">
        <f t="shared" si="99"/>
        <v>-4.2312661498708048E-2</v>
      </c>
      <c r="AR182" s="46">
        <f t="shared" si="88"/>
        <v>4.0822240567555346E-2</v>
      </c>
      <c r="AS182" s="46">
        <f t="shared" si="101"/>
        <v>0.15578205128205133</v>
      </c>
      <c r="AT182" s="46">
        <f t="shared" si="89"/>
        <v>0.15193335167866628</v>
      </c>
    </row>
    <row r="183" spans="1:46">
      <c r="A183">
        <v>1550</v>
      </c>
      <c r="B183">
        <v>1550</v>
      </c>
      <c r="C183">
        <f t="shared" si="83"/>
        <v>1550</v>
      </c>
      <c r="D183">
        <f t="shared" si="84"/>
        <v>1550</v>
      </c>
      <c r="E183" s="15">
        <f t="shared" si="85"/>
        <v>1550</v>
      </c>
      <c r="F183" s="9">
        <f>IF(data!V182="","",data!V182)</f>
        <v>50.035294117647062</v>
      </c>
      <c r="G183" s="35">
        <f t="shared" si="112"/>
        <v>3.8488687782805432E-2</v>
      </c>
      <c r="H183" s="35">
        <f t="shared" si="97"/>
        <v>3.6351923076923073E-2</v>
      </c>
      <c r="I183" s="9" t="str">
        <f>IF(data!Z182="","",data!Z182)</f>
        <v/>
      </c>
      <c r="J183" s="9">
        <f t="shared" si="87"/>
        <v>1300</v>
      </c>
      <c r="K183" s="49">
        <f>K184</f>
        <v>3.8461538461538436E-2</v>
      </c>
      <c r="L183" s="45">
        <f t="shared" si="90"/>
        <v>0</v>
      </c>
      <c r="N183" s="8" t="str">
        <f t="shared" si="86"/>
        <v/>
      </c>
      <c r="P183" s="20">
        <f>IF(data!U182="","",data!U182)</f>
        <v>2.7981559626102288</v>
      </c>
      <c r="Q183" s="20" t="str">
        <f>IF(ISNA(data!Y182)=TRUE,"",IF(data!Y182="","",data!Y182))</f>
        <v/>
      </c>
      <c r="R183" s="20">
        <f t="shared" si="91"/>
        <v>70.097327872801742</v>
      </c>
      <c r="S183" s="49">
        <f>S184</f>
        <v>-3.7953499491960585E-3</v>
      </c>
      <c r="T183" s="34">
        <f t="shared" si="104"/>
        <v>0</v>
      </c>
      <c r="U183" s="15"/>
      <c r="V183" s="30" t="str">
        <f t="shared" si="92"/>
        <v/>
      </c>
      <c r="X183" s="9">
        <f>IF(data!W182="","",data!W182)</f>
        <v>752.03047058823518</v>
      </c>
      <c r="Y183" s="96" t="e">
        <f>IF(data!AA182="",#N/A,data!AA182)</f>
        <v>#N/A</v>
      </c>
      <c r="Z183" s="99">
        <f t="shared" si="93"/>
        <v>19538.999999999996</v>
      </c>
      <c r="AA183" s="49">
        <f>AA184</f>
        <v>3.8461538461538436E-2</v>
      </c>
      <c r="AB183" s="34">
        <f t="shared" si="105"/>
        <v>0</v>
      </c>
      <c r="AC183" s="15"/>
      <c r="AD183" s="30"/>
      <c r="AE183" s="15">
        <f>data!G182</f>
        <v>6.6533599467731214E-2</v>
      </c>
      <c r="AF183" s="30">
        <f t="shared" si="115"/>
        <v>3.6977491961414756E-3</v>
      </c>
      <c r="AG183" s="30">
        <f t="shared" si="94"/>
        <v>0</v>
      </c>
      <c r="AH183" s="15" t="str">
        <f t="shared" si="98"/>
        <v/>
      </c>
      <c r="AI183" s="9">
        <f>data!C182</f>
        <v>1.2507352941176471</v>
      </c>
      <c r="AJ183" s="8">
        <f t="shared" si="95"/>
        <v>-3.5809939490129894E-2</v>
      </c>
      <c r="AK183" s="8">
        <f t="shared" si="96"/>
        <v>-3.5809939490129894E-2</v>
      </c>
      <c r="AL183" s="74">
        <f t="shared" si="99"/>
        <v>-3.5809939490129894E-2</v>
      </c>
      <c r="AR183" s="46">
        <f t="shared" si="88"/>
        <v>3.4662764377551003E-2</v>
      </c>
      <c r="AS183" s="46" t="str">
        <f t="shared" si="101"/>
        <v/>
      </c>
      <c r="AT183" s="46" t="str">
        <f t="shared" si="89"/>
        <v/>
      </c>
    </row>
    <row r="184" spans="1:46">
      <c r="A184">
        <v>1551</v>
      </c>
      <c r="B184">
        <v>1551</v>
      </c>
      <c r="C184">
        <f t="shared" si="83"/>
        <v>1551</v>
      </c>
      <c r="D184">
        <f t="shared" si="84"/>
        <v>1551</v>
      </c>
      <c r="E184" s="15">
        <f t="shared" si="85"/>
        <v>1551</v>
      </c>
      <c r="F184" s="9">
        <f>IF(data!V183="","",data!V183)</f>
        <v>47.257499999999993</v>
      </c>
      <c r="G184" s="35"/>
      <c r="H184" s="35">
        <f t="shared" si="97"/>
        <v>3.8908035714285708E-2</v>
      </c>
      <c r="I184" s="9">
        <f>IF(data!Z183="","",data!Z183)</f>
        <v>1400</v>
      </c>
      <c r="J184" s="9">
        <f t="shared" si="87"/>
        <v>1400</v>
      </c>
      <c r="K184" s="8">
        <f>M184</f>
        <v>3.8461538461538436E-2</v>
      </c>
      <c r="L184" s="45">
        <f t="shared" si="90"/>
        <v>7.6923076923076872E-2</v>
      </c>
      <c r="M184" s="8">
        <f>(I184/I182-1)/(C184-C182)</f>
        <v>3.8461538461538436E-2</v>
      </c>
      <c r="N184" s="8"/>
      <c r="P184" s="20">
        <f>IF(data!U183="","",data!U183)</f>
        <v>2.3481995240759237</v>
      </c>
      <c r="Q184" s="20">
        <f>IF(ISNA(data!Y183)=TRUE,"",IF(data!Y183="","",data!Y183))</f>
        <v>69.565240093240106</v>
      </c>
      <c r="R184" s="20">
        <f t="shared" si="91"/>
        <v>69.565240093240106</v>
      </c>
      <c r="S184" s="8">
        <f>U184</f>
        <v>-3.7953499491960585E-3</v>
      </c>
      <c r="T184" s="34">
        <f t="shared" si="104"/>
        <v>-7.590699898392117E-3</v>
      </c>
      <c r="U184" s="30">
        <f>(Q184/Q182-1)/(A184-A182)</f>
        <v>-3.7953499491960585E-3</v>
      </c>
      <c r="V184" s="30"/>
      <c r="X184" s="9">
        <f>IF(data!W183="","",data!W183)</f>
        <v>710.28022499999975</v>
      </c>
      <c r="Y184" s="96">
        <f>IF(data!AA183="",#N/A,data!AA183)</f>
        <v>21041.999999999996</v>
      </c>
      <c r="Z184" s="99">
        <f t="shared" si="93"/>
        <v>21041.999999999996</v>
      </c>
      <c r="AA184" s="8">
        <f>AC184</f>
        <v>3.8461538461538436E-2</v>
      </c>
      <c r="AB184" s="34">
        <f t="shared" si="105"/>
        <v>7.6923076923076872E-2</v>
      </c>
      <c r="AC184" s="30">
        <f>(Y184/Y182-1)/(A184-A182)</f>
        <v>3.8461538461538436E-2</v>
      </c>
      <c r="AD184" s="30"/>
      <c r="AE184" s="15">
        <f>data!G183</f>
        <v>6.6533599467731214E-2</v>
      </c>
      <c r="AF184" s="30">
        <f t="shared" si="115"/>
        <v>3.6977491961414756E-3</v>
      </c>
      <c r="AG184" s="30">
        <f t="shared" si="94"/>
        <v>0</v>
      </c>
      <c r="AH184" s="15" t="str">
        <f t="shared" si="98"/>
        <v/>
      </c>
      <c r="AI184" s="9">
        <f>data!C183</f>
        <v>1.4076562499999998</v>
      </c>
      <c r="AJ184" s="8">
        <f t="shared" si="95"/>
        <v>0.12546296296296289</v>
      </c>
      <c r="AK184" s="8">
        <f t="shared" si="96"/>
        <v>0.12546296296296289</v>
      </c>
      <c r="AL184" s="74">
        <f t="shared" si="99"/>
        <v>0.12546296296296289</v>
      </c>
      <c r="AR184" s="46" t="str">
        <f t="shared" si="88"/>
        <v/>
      </c>
      <c r="AS184" s="46" t="str">
        <f t="shared" si="101"/>
        <v/>
      </c>
      <c r="AT184" s="46" t="str">
        <f t="shared" si="89"/>
        <v/>
      </c>
    </row>
    <row r="185" spans="1:46">
      <c r="A185">
        <v>1552</v>
      </c>
      <c r="B185">
        <v>1552</v>
      </c>
      <c r="C185">
        <f t="shared" si="83"/>
        <v>1552</v>
      </c>
      <c r="D185">
        <f t="shared" si="84"/>
        <v>1552</v>
      </c>
      <c r="E185" s="15">
        <f t="shared" si="85"/>
        <v>1552</v>
      </c>
      <c r="F185" s="9">
        <f>IF(data!V184="","",data!V184)</f>
        <v>54.471249999999991</v>
      </c>
      <c r="G185" s="35">
        <f t="shared" si="112"/>
        <v>3.8908035714285708E-2</v>
      </c>
      <c r="H185" s="35">
        <f t="shared" si="97"/>
        <v>5.123701298701297E-2</v>
      </c>
      <c r="I185" s="9" t="str">
        <f>IF(data!Z184="","",data!Z184)</f>
        <v/>
      </c>
      <c r="J185" s="9">
        <f t="shared" si="87"/>
        <v>1400</v>
      </c>
      <c r="K185" s="49">
        <f>K186</f>
        <v>-6.1907142857142827E-2</v>
      </c>
      <c r="L185" s="45">
        <f t="shared" si="90"/>
        <v>0</v>
      </c>
      <c r="N185" s="8" t="str">
        <f t="shared" si="86"/>
        <v/>
      </c>
      <c r="P185" s="20">
        <f>IF(data!U184="","",data!U184)</f>
        <v>2.7327057052570449</v>
      </c>
      <c r="Q185" s="20" t="str">
        <f>IF(ISNA(data!Y184)=TRUE,"",IF(data!Y184="","",data!Y184))</f>
        <v/>
      </c>
      <c r="R185" s="20">
        <f t="shared" si="91"/>
        <v>69.565240093240106</v>
      </c>
      <c r="S185" s="49">
        <f>S186</f>
        <v>-0.12343165886026525</v>
      </c>
      <c r="T185" s="34">
        <f t="shared" si="104"/>
        <v>0</v>
      </c>
      <c r="U185" s="15"/>
      <c r="V185" s="30" t="str">
        <f t="shared" si="92"/>
        <v/>
      </c>
      <c r="X185" s="9">
        <f>IF(data!W184="","",data!W184)</f>
        <v>818.70288749999975</v>
      </c>
      <c r="Y185" s="96" t="e">
        <f>IF(data!AA184="",#N/A,data!AA184)</f>
        <v>#N/A</v>
      </c>
      <c r="Z185" s="99">
        <f t="shared" si="93"/>
        <v>21041.999999999996</v>
      </c>
      <c r="AA185" s="49">
        <f>AA186</f>
        <v>-6.1907142857142827E-2</v>
      </c>
      <c r="AB185" s="34">
        <f t="shared" si="105"/>
        <v>0</v>
      </c>
      <c r="AC185" s="15"/>
      <c r="AD185" s="30"/>
      <c r="AE185" s="15">
        <f>data!G184</f>
        <v>6.6533599467731214E-2</v>
      </c>
      <c r="AF185" s="30">
        <f t="shared" si="115"/>
        <v>3.6977491961414756E-3</v>
      </c>
      <c r="AG185" s="30">
        <f t="shared" si="94"/>
        <v>0</v>
      </c>
      <c r="AH185" s="15" t="str">
        <f t="shared" si="98"/>
        <v/>
      </c>
      <c r="AI185" s="9">
        <f>data!C184</f>
        <v>1.3942329545454544</v>
      </c>
      <c r="AJ185" s="8">
        <f t="shared" si="95"/>
        <v>-9.5359186268276774E-3</v>
      </c>
      <c r="AK185" s="8">
        <f t="shared" si="96"/>
        <v>-9.5359186268276774E-3</v>
      </c>
      <c r="AL185" s="74">
        <f t="shared" si="99"/>
        <v>-9.5359186268276774E-3</v>
      </c>
      <c r="AR185" s="46">
        <f t="shared" si="88"/>
        <v>3.5080567378320993E-2</v>
      </c>
      <c r="AS185" s="46" t="str">
        <f t="shared" si="101"/>
        <v/>
      </c>
      <c r="AT185" s="46" t="str">
        <f t="shared" si="89"/>
        <v/>
      </c>
    </row>
    <row r="186" spans="1:46">
      <c r="A186">
        <v>1553</v>
      </c>
      <c r="B186">
        <v>1553</v>
      </c>
      <c r="C186">
        <f t="shared" si="83"/>
        <v>1553</v>
      </c>
      <c r="D186">
        <f t="shared" si="84"/>
        <v>1553</v>
      </c>
      <c r="E186" s="15">
        <f t="shared" si="85"/>
        <v>1553</v>
      </c>
      <c r="F186" s="9">
        <f>IF(data!V185="","",data!V185)</f>
        <v>71.731818181818156</v>
      </c>
      <c r="G186" s="35"/>
      <c r="H186" s="35">
        <f t="shared" si="97"/>
        <v>0.12328777941727942</v>
      </c>
      <c r="I186" s="9">
        <f>IF(data!Z185="","",data!Z185)</f>
        <v>1226.6600000000001</v>
      </c>
      <c r="J186" s="9">
        <f t="shared" si="87"/>
        <v>1226.6600000000001</v>
      </c>
      <c r="K186" s="8">
        <f t="shared" ref="K186:K222" si="119">M186</f>
        <v>-6.1907142857142827E-2</v>
      </c>
      <c r="L186" s="45">
        <f t="shared" si="90"/>
        <v>-0.12381428571428565</v>
      </c>
      <c r="M186" s="8">
        <f>(I186/I184-1)/(C186-C184)</f>
        <v>-6.1907142857142827E-2</v>
      </c>
      <c r="N186" s="8"/>
      <c r="P186" s="20">
        <f>IF(data!U185="","",data!U185)</f>
        <v>3.0637528241478011</v>
      </c>
      <c r="Q186" s="20">
        <f>IF(ISNA(data!Y185)=TRUE,"",IF(data!Y185="","",data!Y185))</f>
        <v>52.39213412579759</v>
      </c>
      <c r="R186" s="20">
        <f t="shared" si="91"/>
        <v>52.39213412579759</v>
      </c>
      <c r="S186" s="8">
        <f t="shared" ref="S186:S222" si="120">U186</f>
        <v>-0.12343165886026525</v>
      </c>
      <c r="T186" s="34">
        <f t="shared" si="104"/>
        <v>-0.2468633177205305</v>
      </c>
      <c r="U186" s="30">
        <f>(Q186/Q184-1)/(A186-A184)</f>
        <v>-0.12343165886026525</v>
      </c>
      <c r="V186" s="30"/>
      <c r="X186" s="9">
        <f>IF(data!W185="","",data!W185)</f>
        <v>1078.1292272727267</v>
      </c>
      <c r="Y186" s="96">
        <f>IF(data!AA185="",#N/A,data!AA185)</f>
        <v>18436.699799999999</v>
      </c>
      <c r="Z186" s="99">
        <f t="shared" si="93"/>
        <v>18436.699799999999</v>
      </c>
      <c r="AA186" s="8">
        <f t="shared" ref="AA186:AA222" si="121">AC186</f>
        <v>-6.1907142857142827E-2</v>
      </c>
      <c r="AB186" s="34">
        <f t="shared" si="105"/>
        <v>-0.12381428571428565</v>
      </c>
      <c r="AC186" s="30">
        <f>(Y186/Y184-1)/(A186-A184)</f>
        <v>-6.1907142857142827E-2</v>
      </c>
      <c r="AD186" s="30"/>
      <c r="AE186" s="15">
        <f>data!G185</f>
        <v>6.6533599467731214E-2</v>
      </c>
      <c r="AF186" s="30">
        <f t="shared" si="115"/>
        <v>3.6977491961414756E-3</v>
      </c>
      <c r="AG186" s="30">
        <f t="shared" si="94"/>
        <v>0</v>
      </c>
      <c r="AH186" s="15" t="str">
        <f t="shared" si="98"/>
        <v/>
      </c>
      <c r="AI186" s="9">
        <f>data!C185</f>
        <v>1.6376420454545448</v>
      </c>
      <c r="AJ186" s="8">
        <f t="shared" si="95"/>
        <v>0.17458279845956315</v>
      </c>
      <c r="AK186" s="8">
        <f t="shared" si="96"/>
        <v>0.17458279845956315</v>
      </c>
      <c r="AL186" s="74">
        <f t="shared" si="99"/>
        <v>0.17458279845956315</v>
      </c>
      <c r="AR186" s="46" t="str">
        <f t="shared" si="88"/>
        <v/>
      </c>
      <c r="AS186" s="46" t="str">
        <f t="shared" si="101"/>
        <v/>
      </c>
      <c r="AT186" s="46" t="str">
        <f t="shared" si="89"/>
        <v/>
      </c>
    </row>
    <row r="187" spans="1:46">
      <c r="A187">
        <v>1554</v>
      </c>
      <c r="B187">
        <v>1554</v>
      </c>
      <c r="C187">
        <f t="shared" si="83"/>
        <v>1554</v>
      </c>
      <c r="D187">
        <f t="shared" si="84"/>
        <v>1554</v>
      </c>
      <c r="E187" s="15">
        <f t="shared" si="85"/>
        <v>1554</v>
      </c>
      <c r="F187" s="9">
        <f>IF(data!V186="","",data!V186)</f>
        <v>151.23218749999998</v>
      </c>
      <c r="G187" s="35">
        <f t="shared" si="112"/>
        <v>0.12328777941727942</v>
      </c>
      <c r="H187" s="35">
        <f t="shared" si="97"/>
        <v>4.5850398013583586E-2</v>
      </c>
      <c r="I187" s="9">
        <f>IF(data!Z186="","",data!Z186)</f>
        <v>1369.3</v>
      </c>
      <c r="J187" s="9">
        <f t="shared" si="87"/>
        <v>1369.3</v>
      </c>
      <c r="K187" s="8">
        <f t="shared" si="119"/>
        <v>0.11628324066978624</v>
      </c>
      <c r="L187" s="45">
        <f t="shared" si="90"/>
        <v>0.11628324066978624</v>
      </c>
      <c r="M187" s="8">
        <f t="shared" ref="M187:M222" si="122">(I187/I186-1)/(C187-C186)</f>
        <v>0.11628324066978624</v>
      </c>
      <c r="N187" s="8">
        <f t="shared" si="86"/>
        <v>0.11628324066978624</v>
      </c>
      <c r="P187" s="20">
        <f>IF(data!U186="","",data!U186)</f>
        <v>4.3012446134279996</v>
      </c>
      <c r="Q187" s="20">
        <f>IF(ISNA(data!Y186)=TRUE,"",IF(data!Y186="","",data!Y186))</f>
        <v>38.944713731440011</v>
      </c>
      <c r="R187" s="20">
        <f t="shared" si="91"/>
        <v>38.944713731440011</v>
      </c>
      <c r="S187" s="8">
        <f t="shared" si="120"/>
        <v>-0.25666868927441044</v>
      </c>
      <c r="T187" s="34">
        <f t="shared" si="104"/>
        <v>-0.25666868927441044</v>
      </c>
      <c r="U187" s="30">
        <f>(Q187/Q186-1)/(A187-A186)</f>
        <v>-0.25666868927441044</v>
      </c>
      <c r="V187" s="30">
        <f t="shared" si="92"/>
        <v>-0.25666868927441044</v>
      </c>
      <c r="X187" s="9">
        <f>IF(data!W186="","",data!W186)</f>
        <v>2273.0197781249994</v>
      </c>
      <c r="Y187" s="96">
        <f>IF(data!AA186="",#N/A,data!AA186)</f>
        <v>20580.578999999994</v>
      </c>
      <c r="Z187" s="99">
        <f t="shared" si="93"/>
        <v>20580.578999999994</v>
      </c>
      <c r="AA187" s="8">
        <f t="shared" si="121"/>
        <v>0.11628324066978601</v>
      </c>
      <c r="AB187" s="34">
        <f t="shared" si="105"/>
        <v>0.11628324066978601</v>
      </c>
      <c r="AC187" s="30">
        <f>(Y187/Y186-1)/(A187-A186)</f>
        <v>0.11628324066978601</v>
      </c>
      <c r="AD187" s="30">
        <f t="shared" si="113"/>
        <v>0.11628324066978601</v>
      </c>
      <c r="AE187" s="15">
        <f>data!G186</f>
        <v>6.6533599467731214E-2</v>
      </c>
      <c r="AF187" s="30">
        <f t="shared" si="115"/>
        <v>3.6977491961414756E-3</v>
      </c>
      <c r="AG187" s="30">
        <f t="shared" si="94"/>
        <v>0</v>
      </c>
      <c r="AH187" s="15" t="str">
        <f t="shared" si="98"/>
        <v/>
      </c>
      <c r="AI187" s="9">
        <f>data!C186</f>
        <v>2.4592968749999997</v>
      </c>
      <c r="AJ187" s="8">
        <f t="shared" si="95"/>
        <v>0.5017304189435341</v>
      </c>
      <c r="AK187" s="8">
        <f t="shared" si="96"/>
        <v>0.5017304189435341</v>
      </c>
      <c r="AL187" s="74">
        <f t="shared" si="99"/>
        <v>0.5017304189435341</v>
      </c>
      <c r="AR187" s="46">
        <f t="shared" si="88"/>
        <v>0.11914944545498618</v>
      </c>
      <c r="AS187" s="46">
        <f t="shared" si="101"/>
        <v>0.23957102008706566</v>
      </c>
      <c r="AT187" s="46">
        <f t="shared" si="89"/>
        <v>0.23543268612477219</v>
      </c>
    </row>
    <row r="188" spans="1:46">
      <c r="A188">
        <v>1555</v>
      </c>
      <c r="B188">
        <v>1555</v>
      </c>
      <c r="C188">
        <f t="shared" si="83"/>
        <v>1555</v>
      </c>
      <c r="D188">
        <f t="shared" si="84"/>
        <v>1555</v>
      </c>
      <c r="E188" s="15">
        <f t="shared" si="85"/>
        <v>1555</v>
      </c>
      <c r="F188" s="9">
        <f>IF(data!V187="","",data!V187)</f>
        <v>62.78295</v>
      </c>
      <c r="G188" s="35">
        <f t="shared" si="112"/>
        <v>4.5850398013583586E-2</v>
      </c>
      <c r="H188" s="35">
        <f t="shared" si="97"/>
        <v>9.3951041666666665E-2</v>
      </c>
      <c r="I188" s="9">
        <f>IF(data!Z187="","",data!Z187)</f>
        <v>1200</v>
      </c>
      <c r="J188" s="9">
        <f t="shared" si="87"/>
        <v>1200</v>
      </c>
      <c r="K188" s="8">
        <f t="shared" si="119"/>
        <v>-0.12363981596436135</v>
      </c>
      <c r="L188" s="45">
        <f t="shared" si="90"/>
        <v>-0.12363981596436135</v>
      </c>
      <c r="M188" s="8">
        <f t="shared" si="122"/>
        <v>-0.12363981596436135</v>
      </c>
      <c r="N188" s="8">
        <f t="shared" si="86"/>
        <v>-0.12363981596436135</v>
      </c>
      <c r="P188" s="20">
        <f>IF(data!U187="","",data!U187)</f>
        <v>1.9692580734274028</v>
      </c>
      <c r="Q188" s="20">
        <f>IF(ISNA(data!Y187)=TRUE,"",IF(data!Y187="","",data!Y187))</f>
        <v>37.639354125807785</v>
      </c>
      <c r="R188" s="20">
        <f t="shared" si="91"/>
        <v>37.639354125807785</v>
      </c>
      <c r="S188" s="8">
        <f t="shared" si="120"/>
        <v>-3.3518274511757706E-2</v>
      </c>
      <c r="T188" s="34">
        <f t="shared" si="104"/>
        <v>-3.3518274511757706E-2</v>
      </c>
      <c r="U188" s="30">
        <f>(Q188/Q187-1)/(A188-A187)</f>
        <v>-3.3518274511757706E-2</v>
      </c>
      <c r="V188" s="30">
        <f t="shared" si="92"/>
        <v>-3.3518274511757706E-2</v>
      </c>
      <c r="X188" s="9">
        <f>IF(data!W187="","",data!W187)</f>
        <v>943.62773849999985</v>
      </c>
      <c r="Y188" s="96">
        <f>IF(data!AA187="",#N/A,data!AA187)</f>
        <v>18035.999999999996</v>
      </c>
      <c r="Z188" s="99">
        <f t="shared" si="93"/>
        <v>18035.999999999996</v>
      </c>
      <c r="AA188" s="8">
        <f t="shared" si="121"/>
        <v>-0.12363981596436124</v>
      </c>
      <c r="AB188" s="34">
        <f t="shared" si="105"/>
        <v>-0.12363981596436124</v>
      </c>
      <c r="AC188" s="30">
        <f>(Y188/Y187-1)/(A188-A187)</f>
        <v>-0.12363981596436124</v>
      </c>
      <c r="AD188" s="30">
        <f t="shared" si="113"/>
        <v>-0.12363981596436124</v>
      </c>
      <c r="AE188" s="15">
        <f>data!G187</f>
        <v>6.6533599467731214E-2</v>
      </c>
      <c r="AF188" s="30">
        <f t="shared" si="115"/>
        <v>3.6977491961414756E-3</v>
      </c>
      <c r="AG188" s="30">
        <f t="shared" si="94"/>
        <v>0</v>
      </c>
      <c r="AH188" s="15" t="str">
        <f t="shared" si="98"/>
        <v/>
      </c>
      <c r="AI188" s="9">
        <f>data!C187</f>
        <v>2.2299747684153091</v>
      </c>
      <c r="AJ188" s="8">
        <f t="shared" si="95"/>
        <v>-9.3247020689476767E-2</v>
      </c>
      <c r="AK188" s="8">
        <f t="shared" si="96"/>
        <v>-9.3247020689476767E-2</v>
      </c>
      <c r="AL188" s="74">
        <f t="shared" si="99"/>
        <v>-9.3247020689476767E-2</v>
      </c>
      <c r="AR188" s="46">
        <f t="shared" si="88"/>
        <v>4.1997353138633731E-2</v>
      </c>
      <c r="AS188" s="46">
        <f t="shared" si="101"/>
        <v>-7.7789417950777762E-2</v>
      </c>
      <c r="AT188" s="46">
        <f t="shared" si="89"/>
        <v>-8.1642462825727513E-2</v>
      </c>
    </row>
    <row r="189" spans="1:46">
      <c r="A189">
        <v>1556</v>
      </c>
      <c r="B189">
        <v>1556</v>
      </c>
      <c r="C189">
        <f t="shared" si="83"/>
        <v>1556</v>
      </c>
      <c r="D189">
        <f t="shared" si="84"/>
        <v>1556</v>
      </c>
      <c r="E189" s="15">
        <f t="shared" si="85"/>
        <v>1556</v>
      </c>
      <c r="F189" s="9">
        <f>IF(data!V188="","",data!V188)</f>
        <v>112.74124999999999</v>
      </c>
      <c r="G189" s="35">
        <f t="shared" si="112"/>
        <v>9.3951041666666665E-2</v>
      </c>
      <c r="H189" s="35">
        <f t="shared" si="97"/>
        <v>5.160272321428571E-2</v>
      </c>
      <c r="I189" s="9">
        <f>IF(data!Z188="","",data!Z188)</f>
        <v>1400</v>
      </c>
      <c r="J189" s="9">
        <f t="shared" si="87"/>
        <v>1400</v>
      </c>
      <c r="K189" s="8">
        <f t="shared" si="119"/>
        <v>0.16666666666666674</v>
      </c>
      <c r="L189" s="45">
        <f t="shared" si="90"/>
        <v>0.16666666666666674</v>
      </c>
      <c r="M189" s="8">
        <f t="shared" si="122"/>
        <v>0.16666666666666674</v>
      </c>
      <c r="N189" s="8">
        <f t="shared" si="86"/>
        <v>0.16666666666666674</v>
      </c>
      <c r="P189" s="20">
        <f>IF(data!U188="","",data!U188)</f>
        <v>3.210080277458339</v>
      </c>
      <c r="Q189" s="20">
        <f>IF(ISNA(data!Y188)=TRUE,"",IF(data!Y188="","",data!Y188))</f>
        <v>39.862183437221731</v>
      </c>
      <c r="R189" s="20">
        <f t="shared" si="91"/>
        <v>39.862183437221731</v>
      </c>
      <c r="S189" s="8">
        <f t="shared" si="120"/>
        <v>5.9055989749033477E-2</v>
      </c>
      <c r="T189" s="34">
        <f t="shared" si="104"/>
        <v>5.9055989749033477E-2</v>
      </c>
      <c r="U189" s="30">
        <f>(Q189/Q188-1)/(A189-A188)</f>
        <v>5.9055989749033477E-2</v>
      </c>
      <c r="V189" s="30">
        <f t="shared" si="92"/>
        <v>5.9055989749033477E-2</v>
      </c>
      <c r="X189" s="9">
        <f>IF(data!W188="","",data!W188)</f>
        <v>1694.5009874999996</v>
      </c>
      <c r="Y189" s="96">
        <f>IF(data!AA188="",#N/A,data!AA188)</f>
        <v>21041.999999999996</v>
      </c>
      <c r="Z189" s="99">
        <f t="shared" si="93"/>
        <v>21041.999999999996</v>
      </c>
      <c r="AA189" s="8">
        <f t="shared" si="121"/>
        <v>0.16666666666666674</v>
      </c>
      <c r="AB189" s="34">
        <f t="shared" si="105"/>
        <v>0.16666666666666674</v>
      </c>
      <c r="AC189" s="30">
        <f>(Y189/Y188-1)/(A189-A188)</f>
        <v>0.16666666666666674</v>
      </c>
      <c r="AD189" s="30">
        <f t="shared" si="113"/>
        <v>0.16666666666666674</v>
      </c>
      <c r="AE189" s="15">
        <f>data!G188</f>
        <v>6.6533599467731214E-2</v>
      </c>
      <c r="AF189" s="30">
        <f t="shared" si="115"/>
        <v>3.6977491961414756E-3</v>
      </c>
      <c r="AG189" s="30">
        <f t="shared" si="94"/>
        <v>0</v>
      </c>
      <c r="AH189" s="15" t="str">
        <f t="shared" si="98"/>
        <v/>
      </c>
      <c r="AI189" s="9">
        <f>data!C188</f>
        <v>2.4565625</v>
      </c>
      <c r="AJ189" s="8">
        <f t="shared" si="95"/>
        <v>0.10160999792195469</v>
      </c>
      <c r="AK189" s="8">
        <f t="shared" si="96"/>
        <v>0.10160999792195469</v>
      </c>
      <c r="AL189" s="74">
        <f t="shared" si="99"/>
        <v>0.10160999792195469</v>
      </c>
      <c r="AR189" s="46">
        <f t="shared" si="88"/>
        <v>8.9920787949169911E-2</v>
      </c>
      <c r="AS189" s="46">
        <f t="shared" si="101"/>
        <v>0.26061770833333342</v>
      </c>
      <c r="AT189" s="46">
        <f t="shared" si="89"/>
        <v>0.25658745461583665</v>
      </c>
    </row>
    <row r="190" spans="1:46">
      <c r="A190">
        <v>1557</v>
      </c>
      <c r="B190">
        <v>1557</v>
      </c>
      <c r="C190">
        <f t="shared" si="83"/>
        <v>1557</v>
      </c>
      <c r="D190">
        <f t="shared" si="84"/>
        <v>1557</v>
      </c>
      <c r="E190" s="15">
        <f t="shared" si="85"/>
        <v>1557</v>
      </c>
      <c r="F190" s="9">
        <f>IF(data!V189="","",data!V189)</f>
        <v>72.24381249999999</v>
      </c>
      <c r="G190" s="35">
        <f t="shared" si="112"/>
        <v>5.160272321428571E-2</v>
      </c>
      <c r="H190" s="35">
        <f t="shared" si="97"/>
        <v>2.6860666666666661E-2</v>
      </c>
      <c r="I190" s="9">
        <f>IF(data!Z189="","",data!Z189)</f>
        <v>1500</v>
      </c>
      <c r="J190" s="9">
        <f t="shared" si="87"/>
        <v>1500</v>
      </c>
      <c r="K190" s="8">
        <f t="shared" si="119"/>
        <v>7.1428571428571397E-2</v>
      </c>
      <c r="L190" s="45">
        <f t="shared" si="90"/>
        <v>7.1428571428571397E-2</v>
      </c>
      <c r="M190" s="8">
        <f t="shared" si="122"/>
        <v>7.1428571428571397E-2</v>
      </c>
      <c r="N190" s="8">
        <f t="shared" si="86"/>
        <v>7.1428571428571397E-2</v>
      </c>
      <c r="P190" s="20">
        <f>IF(data!U189="","",data!U189)</f>
        <v>1.9720902177139934</v>
      </c>
      <c r="Q190" s="20">
        <f>IF(ISNA(data!Y189)=TRUE,"",IF(data!Y189="","",data!Y189))</f>
        <v>40.946556171450531</v>
      </c>
      <c r="R190" s="20">
        <f t="shared" si="91"/>
        <v>40.946556171450531</v>
      </c>
      <c r="S190" s="8">
        <f t="shared" si="120"/>
        <v>2.7203044106617114E-2</v>
      </c>
      <c r="T190" s="34">
        <f t="shared" si="104"/>
        <v>2.7203044106617114E-2</v>
      </c>
      <c r="U190" s="30">
        <f>(Q190/Q189-1)/(A190-A189)</f>
        <v>2.7203044106617114E-2</v>
      </c>
      <c r="V190" s="30">
        <f t="shared" si="92"/>
        <v>2.7203044106617114E-2</v>
      </c>
      <c r="X190" s="9">
        <f>IF(data!W189="","",data!W189)</f>
        <v>1085.8245018749997</v>
      </c>
      <c r="Y190" s="96">
        <f>IF(data!AA189="",#N/A,data!AA189)</f>
        <v>22544.999999999996</v>
      </c>
      <c r="Z190" s="99">
        <f t="shared" si="93"/>
        <v>22544.999999999996</v>
      </c>
      <c r="AA190" s="8">
        <f t="shared" si="121"/>
        <v>7.1428571428571397E-2</v>
      </c>
      <c r="AB190" s="34">
        <f t="shared" si="105"/>
        <v>7.1428571428571397E-2</v>
      </c>
      <c r="AC190" s="30">
        <f>(Y190/Y189-1)/(A190-A189)</f>
        <v>7.1428571428571397E-2</v>
      </c>
      <c r="AD190" s="30">
        <f t="shared" si="113"/>
        <v>7.1428571428571397E-2</v>
      </c>
      <c r="AE190" s="15">
        <f>data!G189</f>
        <v>6.6533599467731214E-2</v>
      </c>
      <c r="AF190" s="30">
        <f t="shared" si="115"/>
        <v>3.6977491961414756E-3</v>
      </c>
      <c r="AG190" s="30">
        <f t="shared" si="94"/>
        <v>0</v>
      </c>
      <c r="AH190" s="15" t="str">
        <f t="shared" si="98"/>
        <v/>
      </c>
      <c r="AI190" s="9">
        <f>data!C189</f>
        <v>2.5623281249999996</v>
      </c>
      <c r="AJ190" s="8">
        <f t="shared" si="95"/>
        <v>4.3054318788958046E-2</v>
      </c>
      <c r="AK190" s="8">
        <f t="shared" si="96"/>
        <v>4.3054318788958046E-2</v>
      </c>
      <c r="AL190" s="74">
        <f t="shared" si="99"/>
        <v>4.3054318788958046E-2</v>
      </c>
      <c r="AR190" s="46">
        <f t="shared" si="88"/>
        <v>4.7728486047230012E-2</v>
      </c>
      <c r="AS190" s="46">
        <f t="shared" si="101"/>
        <v>0.12303129464285711</v>
      </c>
      <c r="AT190" s="46">
        <f t="shared" si="89"/>
        <v>0.11915705747580141</v>
      </c>
    </row>
    <row r="191" spans="1:46">
      <c r="A191">
        <v>1558</v>
      </c>
      <c r="B191">
        <v>1558</v>
      </c>
      <c r="C191">
        <f t="shared" si="83"/>
        <v>1558</v>
      </c>
      <c r="D191">
        <f t="shared" si="84"/>
        <v>1558</v>
      </c>
      <c r="E191" s="15">
        <f t="shared" si="85"/>
        <v>1558</v>
      </c>
      <c r="F191" s="9">
        <f>IF(data!V190="","",data!V190)</f>
        <v>40.29099999999999</v>
      </c>
      <c r="G191" s="35">
        <f t="shared" si="112"/>
        <v>2.6860666666666661E-2</v>
      </c>
      <c r="H191" s="35">
        <f t="shared" si="97"/>
        <v>4.5233333333333327E-2</v>
      </c>
      <c r="I191" s="9" t="str">
        <f>IF(data!Z190="","",data!Z190)</f>
        <v/>
      </c>
      <c r="J191" s="9">
        <f t="shared" si="87"/>
        <v>1500</v>
      </c>
      <c r="K191" s="49">
        <f>K192</f>
        <v>-8.3333333333333315E-2</v>
      </c>
      <c r="L191" s="45">
        <f t="shared" si="90"/>
        <v>0</v>
      </c>
      <c r="M191" s="8"/>
      <c r="N191" s="8" t="str">
        <f t="shared" si="86"/>
        <v/>
      </c>
      <c r="P191" s="20">
        <f>IF(data!U190="","",data!U190)</f>
        <v>2.0566912544608646</v>
      </c>
      <c r="Q191" s="20" t="str">
        <f>IF(ISNA(data!Y190)=TRUE,"",IF(data!Y190="","",data!Y190))</f>
        <v/>
      </c>
      <c r="R191" s="20">
        <f t="shared" si="91"/>
        <v>40.946556171450531</v>
      </c>
      <c r="S191" s="49">
        <f>S192</f>
        <v>0.1621002906976744</v>
      </c>
      <c r="T191" s="34">
        <f t="shared" si="104"/>
        <v>0</v>
      </c>
      <c r="U191" s="30"/>
      <c r="V191" s="30" t="str">
        <f t="shared" si="92"/>
        <v/>
      </c>
      <c r="X191" s="9">
        <f>IF(data!W190="","",data!W190)</f>
        <v>605.57372999999973</v>
      </c>
      <c r="Y191" s="96" t="e">
        <f>IF(data!AA190="",#N/A,data!AA190)</f>
        <v>#N/A</v>
      </c>
      <c r="Z191" s="99">
        <f t="shared" si="93"/>
        <v>22544.999999999996</v>
      </c>
      <c r="AA191" s="49">
        <f>AA192</f>
        <v>-8.333333333333337E-2</v>
      </c>
      <c r="AB191" s="34">
        <f t="shared" si="105"/>
        <v>0</v>
      </c>
      <c r="AC191" s="30"/>
      <c r="AD191" s="30"/>
      <c r="AE191" s="15">
        <f>data!G190</f>
        <v>6.6533599467731214E-2</v>
      </c>
      <c r="AF191" s="30">
        <f t="shared" si="115"/>
        <v>3.6977491961414756E-3</v>
      </c>
      <c r="AG191" s="30">
        <f t="shared" si="94"/>
        <v>0</v>
      </c>
      <c r="AH191" s="15" t="str">
        <f t="shared" si="98"/>
        <v/>
      </c>
      <c r="AI191" s="9">
        <f>data!C190</f>
        <v>1.3702499999999997</v>
      </c>
      <c r="AJ191" s="8">
        <f t="shared" si="95"/>
        <v>-0.46523242412600851</v>
      </c>
      <c r="AK191" s="8">
        <f t="shared" si="96"/>
        <v>-0.46523242412600851</v>
      </c>
      <c r="AL191" s="74">
        <f t="shared" si="99"/>
        <v>-0.46523242412600851</v>
      </c>
      <c r="AR191" s="46">
        <f t="shared" si="88"/>
        <v>2.3077582358908666E-2</v>
      </c>
      <c r="AS191" s="46" t="str">
        <f t="shared" si="101"/>
        <v/>
      </c>
      <c r="AT191" s="46" t="str">
        <f t="shared" si="89"/>
        <v/>
      </c>
    </row>
    <row r="192" spans="1:46">
      <c r="A192">
        <v>1559</v>
      </c>
      <c r="B192">
        <v>1559</v>
      </c>
      <c r="C192">
        <f t="shared" si="83"/>
        <v>1559</v>
      </c>
      <c r="D192">
        <f t="shared" si="84"/>
        <v>1559</v>
      </c>
      <c r="E192" s="15">
        <f t="shared" si="85"/>
        <v>1559</v>
      </c>
      <c r="F192" s="9">
        <f>IF(data!V191="","",data!V191)</f>
        <v>67.849999999999994</v>
      </c>
      <c r="G192" s="35"/>
      <c r="H192" s="35">
        <f t="shared" si="97"/>
        <v>6.2694320312499982E-2</v>
      </c>
      <c r="I192" s="9">
        <f>IF(data!Z191="","",data!Z191)</f>
        <v>1250</v>
      </c>
      <c r="J192" s="9">
        <f t="shared" si="87"/>
        <v>1250</v>
      </c>
      <c r="K192" s="8">
        <f t="shared" si="119"/>
        <v>-8.3333333333333315E-2</v>
      </c>
      <c r="L192" s="45">
        <f t="shared" si="90"/>
        <v>-0.16666666666666663</v>
      </c>
      <c r="M192" s="8">
        <f>(I192/I190-1)/(C192-C190)</f>
        <v>-8.3333333333333315E-2</v>
      </c>
      <c r="N192" s="8"/>
      <c r="P192" s="20">
        <f>IF(data!U191="","",data!U191)</f>
        <v>2.9431404953488371</v>
      </c>
      <c r="Q192" s="20">
        <f>IF(ISNA(data!Y191)=TRUE,"",IF(data!Y191="","",data!Y191))</f>
        <v>54.221453488372099</v>
      </c>
      <c r="R192" s="20">
        <f t="shared" si="91"/>
        <v>54.221453488372099</v>
      </c>
      <c r="S192" s="8">
        <f t="shared" si="120"/>
        <v>0.1621002906976744</v>
      </c>
      <c r="T192" s="34">
        <f t="shared" si="104"/>
        <v>0.3242005813953488</v>
      </c>
      <c r="U192" s="30">
        <f>(Q192/Q190-1)/(A192-A190)</f>
        <v>0.1621002906976744</v>
      </c>
      <c r="V192" s="30"/>
      <c r="X192" s="9">
        <f>IF(data!W191="","",data!W191)</f>
        <v>1019.7854999999997</v>
      </c>
      <c r="Y192" s="96">
        <f>IF(data!AA191="",#N/A,data!AA191)</f>
        <v>18787.499999999996</v>
      </c>
      <c r="Z192" s="99">
        <f t="shared" si="93"/>
        <v>18787.499999999996</v>
      </c>
      <c r="AA192" s="8">
        <f t="shared" si="121"/>
        <v>-8.333333333333337E-2</v>
      </c>
      <c r="AB192" s="34">
        <f t="shared" si="105"/>
        <v>-0.16666666666666674</v>
      </c>
      <c r="AC192" s="30">
        <f>(Y192/Y190-1)/(A192-A190)</f>
        <v>-8.333333333333337E-2</v>
      </c>
      <c r="AD192" s="30"/>
      <c r="AE192" s="15">
        <f>data!G191</f>
        <v>6.6533599467731214E-2</v>
      </c>
      <c r="AF192" s="30">
        <f t="shared" si="115"/>
        <v>3.6977491961414756E-3</v>
      </c>
      <c r="AG192" s="30">
        <f t="shared" si="94"/>
        <v>0</v>
      </c>
      <c r="AH192" s="15" t="str">
        <f t="shared" si="98"/>
        <v/>
      </c>
      <c r="AI192" s="9">
        <f>data!C191</f>
        <v>1.6124999999999998</v>
      </c>
      <c r="AJ192" s="8">
        <f t="shared" si="95"/>
        <v>0.17679255610290112</v>
      </c>
      <c r="AK192" s="8">
        <f t="shared" si="96"/>
        <v>0.17679255610290112</v>
      </c>
      <c r="AL192" s="74">
        <f t="shared" si="99"/>
        <v>0.17679255610290112</v>
      </c>
      <c r="AR192" s="46" t="str">
        <f t="shared" si="88"/>
        <v/>
      </c>
      <c r="AS192" s="46" t="str">
        <f t="shared" si="101"/>
        <v/>
      </c>
      <c r="AT192" s="46" t="str">
        <f t="shared" si="89"/>
        <v/>
      </c>
    </row>
    <row r="193" spans="1:46">
      <c r="A193">
        <v>1560</v>
      </c>
      <c r="B193">
        <v>1560</v>
      </c>
      <c r="C193">
        <f t="shared" si="83"/>
        <v>1560</v>
      </c>
      <c r="D193">
        <f t="shared" si="84"/>
        <v>1560</v>
      </c>
      <c r="E193" s="15">
        <f t="shared" si="85"/>
        <v>1560</v>
      </c>
      <c r="F193" s="9">
        <f>IF(data!V192="","",data!V192)</f>
        <v>78.367900390624982</v>
      </c>
      <c r="G193" s="35">
        <f t="shared" si="112"/>
        <v>6.2694320312499982E-2</v>
      </c>
      <c r="H193" s="35">
        <f t="shared" si="97"/>
        <v>5.0672737556561098E-2</v>
      </c>
      <c r="I193" s="9">
        <f>IF(data!Z192="","",data!Z192)</f>
        <v>1300</v>
      </c>
      <c r="J193" s="9">
        <f t="shared" si="87"/>
        <v>1300</v>
      </c>
      <c r="K193" s="8">
        <f t="shared" si="119"/>
        <v>4.0000000000000036E-2</v>
      </c>
      <c r="L193" s="45">
        <f t="shared" si="90"/>
        <v>4.0000000000000036E-2</v>
      </c>
      <c r="M193" s="8">
        <f>(I193/I192-1)/(C193-C192)</f>
        <v>4.0000000000000036E-2</v>
      </c>
      <c r="N193" s="8">
        <f t="shared" si="86"/>
        <v>4.0000000000000036E-2</v>
      </c>
      <c r="P193" s="20">
        <f>IF(data!U192="","",data!U192)</f>
        <v>3.3914899867935215</v>
      </c>
      <c r="Q193" s="20">
        <f>IF(ISNA(data!Y192)=TRUE,"",IF(data!Y192="","",data!Y192))</f>
        <v>56.259475638051065</v>
      </c>
      <c r="R193" s="20">
        <f t="shared" si="91"/>
        <v>56.259475638051065</v>
      </c>
      <c r="S193" s="8">
        <f t="shared" si="120"/>
        <v>3.7587006960557057E-2</v>
      </c>
      <c r="T193" s="34">
        <f t="shared" si="104"/>
        <v>3.7587006960557057E-2</v>
      </c>
      <c r="U193" s="30">
        <f>(Q193/Q192-1)/(A193-A192)</f>
        <v>3.7587006960557057E-2</v>
      </c>
      <c r="V193" s="30">
        <f t="shared" si="92"/>
        <v>3.7587006960557057E-2</v>
      </c>
      <c r="X193" s="9">
        <f>IF(data!W192="","",data!W192)</f>
        <v>1177.8695428710932</v>
      </c>
      <c r="Y193" s="96">
        <f>IF(data!AA192="",#N/A,data!AA192)</f>
        <v>19538.999999999996</v>
      </c>
      <c r="Z193" s="99">
        <f t="shared" si="93"/>
        <v>19538.999999999996</v>
      </c>
      <c r="AA193" s="8">
        <f t="shared" si="121"/>
        <v>4.0000000000000036E-2</v>
      </c>
      <c r="AB193" s="34">
        <f t="shared" si="105"/>
        <v>4.0000000000000036E-2</v>
      </c>
      <c r="AC193" s="30">
        <f>(Y193/Y192-1)/(A193-A192)</f>
        <v>4.0000000000000036E-2</v>
      </c>
      <c r="AD193" s="30">
        <f t="shared" si="113"/>
        <v>4.0000000000000036E-2</v>
      </c>
      <c r="AE193" s="15">
        <f>data!G192</f>
        <v>6.6533599467731214E-2</v>
      </c>
      <c r="AF193" s="30">
        <f>AF194</f>
        <v>3.6977491961414756E-3</v>
      </c>
      <c r="AG193" s="30">
        <f t="shared" si="94"/>
        <v>0</v>
      </c>
      <c r="AH193" s="15" t="str">
        <f t="shared" si="98"/>
        <v/>
      </c>
      <c r="AI193" s="9">
        <f>data!C192</f>
        <v>1.6162499999999997</v>
      </c>
      <c r="AJ193" s="8">
        <f t="shared" si="95"/>
        <v>2.3255813953488857E-3</v>
      </c>
      <c r="AK193" s="8">
        <f t="shared" si="96"/>
        <v>2.3255813953488857E-3</v>
      </c>
      <c r="AL193" s="74">
        <f t="shared" si="99"/>
        <v>2.3255813953488857E-3</v>
      </c>
      <c r="AR193" s="46">
        <f t="shared" si="88"/>
        <v>5.8779220301737878E-2</v>
      </c>
      <c r="AS193" s="46">
        <f t="shared" si="101"/>
        <v>0.10269432031250002</v>
      </c>
      <c r="AT193" s="46">
        <f t="shared" si="89"/>
        <v>9.8779220301737913E-2</v>
      </c>
    </row>
    <row r="194" spans="1:46">
      <c r="A194">
        <v>1561</v>
      </c>
      <c r="B194">
        <v>1561</v>
      </c>
      <c r="C194">
        <f t="shared" si="83"/>
        <v>1561</v>
      </c>
      <c r="D194">
        <f t="shared" si="84"/>
        <v>1561</v>
      </c>
      <c r="E194" s="15">
        <f t="shared" si="85"/>
        <v>1561</v>
      </c>
      <c r="F194" s="9">
        <f>IF(data!V193="","",data!V193)</f>
        <v>65.874558823529426</v>
      </c>
      <c r="G194" s="35">
        <f t="shared" si="112"/>
        <v>5.0672737556561098E-2</v>
      </c>
      <c r="H194" s="35">
        <f t="shared" si="97"/>
        <v>8.0604166666666671E-2</v>
      </c>
      <c r="I194" s="9">
        <f>IF(data!Z193="","",data!Z193)</f>
        <v>1200</v>
      </c>
      <c r="J194" s="9">
        <f t="shared" si="87"/>
        <v>1200</v>
      </c>
      <c r="K194" s="8">
        <f t="shared" si="119"/>
        <v>-7.6923076923076872E-2</v>
      </c>
      <c r="L194" s="45">
        <f t="shared" si="90"/>
        <v>-7.6923076923076872E-2</v>
      </c>
      <c r="M194" s="8">
        <f t="shared" si="122"/>
        <v>-7.6923076923076872E-2</v>
      </c>
      <c r="N194" s="8">
        <f t="shared" si="86"/>
        <v>-7.6923076923076872E-2</v>
      </c>
      <c r="P194" s="20">
        <f>IF(data!U193="","",data!U193)</f>
        <v>2.7900848442062385</v>
      </c>
      <c r="Q194" s="20">
        <f>IF(ISNA(data!Y193)=TRUE,"",IF(data!Y193="","",data!Y193))</f>
        <v>50.825415347625714</v>
      </c>
      <c r="R194" s="20">
        <f t="shared" si="91"/>
        <v>50.825415347625714</v>
      </c>
      <c r="S194" s="8">
        <f t="shared" si="120"/>
        <v>-9.6589245256847533E-2</v>
      </c>
      <c r="T194" s="34">
        <f t="shared" si="104"/>
        <v>-9.6589245256847533E-2</v>
      </c>
      <c r="U194" s="30">
        <f>(Q194/Q193-1)/(A194-A193)</f>
        <v>-9.6589245256847533E-2</v>
      </c>
      <c r="V194" s="30">
        <f t="shared" si="92"/>
        <v>-9.6589245256847533E-2</v>
      </c>
      <c r="X194" s="9">
        <f>IF(data!W193="","",data!W193)</f>
        <v>921.91445073529428</v>
      </c>
      <c r="Y194" s="96">
        <f>IF(data!AA193="",#N/A,data!AA193)</f>
        <v>16794</v>
      </c>
      <c r="Z194" s="99">
        <f t="shared" si="93"/>
        <v>16794</v>
      </c>
      <c r="AA194" s="8">
        <f t="shared" si="121"/>
        <v>-0.14048825426070921</v>
      </c>
      <c r="AB194" s="34">
        <f t="shared" si="105"/>
        <v>-0.14048825426070921</v>
      </c>
      <c r="AC194" s="30">
        <f>(Y194/Y193-1)/(A194-A193)</f>
        <v>-0.14048825426070921</v>
      </c>
      <c r="AD194" s="30">
        <f t="shared" si="113"/>
        <v>-0.14048825426070921</v>
      </c>
      <c r="AE194" s="15">
        <f>data!G193</f>
        <v>7.1454090746695259E-2</v>
      </c>
      <c r="AF194" s="30">
        <f>(AE194/AE193-1)/(A194-A174)</f>
        <v>3.6977491961414756E-3</v>
      </c>
      <c r="AG194" s="30">
        <f t="shared" si="94"/>
        <v>7.3954983922829509E-2</v>
      </c>
      <c r="AH194" s="15" t="str">
        <f t="shared" si="98"/>
        <v/>
      </c>
      <c r="AI194" s="9">
        <f>data!C193</f>
        <v>1.6514338235294121</v>
      </c>
      <c r="AJ194" s="8">
        <f t="shared" si="95"/>
        <v>2.1768800327556015E-2</v>
      </c>
      <c r="AK194" s="8">
        <f t="shared" si="96"/>
        <v>2.1768800327556015E-2</v>
      </c>
      <c r="AL194" s="74">
        <f t="shared" si="99"/>
        <v>2.1768800327556015E-2</v>
      </c>
      <c r="AR194" s="46">
        <f t="shared" si="88"/>
        <v>4.6801926574052688E-2</v>
      </c>
      <c r="AS194" s="46">
        <f t="shared" si="101"/>
        <v>-2.6250339366515774E-2</v>
      </c>
      <c r="AT194" s="46">
        <f t="shared" si="89"/>
        <v>-9.3686327686656523E-2</v>
      </c>
    </row>
    <row r="195" spans="1:46">
      <c r="A195">
        <v>1562</v>
      </c>
      <c r="B195">
        <v>1562</v>
      </c>
      <c r="C195">
        <f t="shared" si="83"/>
        <v>1562</v>
      </c>
      <c r="D195">
        <f t="shared" si="84"/>
        <v>1562</v>
      </c>
      <c r="E195" s="15">
        <f t="shared" si="85"/>
        <v>1562</v>
      </c>
      <c r="F195" s="9">
        <f>IF(data!V194="","",data!V194)</f>
        <v>96.725000000000009</v>
      </c>
      <c r="G195" s="35">
        <f t="shared" si="112"/>
        <v>8.0604166666666671E-2</v>
      </c>
      <c r="H195" s="35">
        <f t="shared" si="97"/>
        <v>8.9216799999999957E-2</v>
      </c>
      <c r="I195" s="9">
        <f>IF(data!Z194="","",data!Z194)</f>
        <v>1500</v>
      </c>
      <c r="J195" s="9">
        <f t="shared" si="87"/>
        <v>1500</v>
      </c>
      <c r="K195" s="8">
        <f t="shared" si="119"/>
        <v>0.25</v>
      </c>
      <c r="L195" s="45">
        <f t="shared" si="90"/>
        <v>0.25</v>
      </c>
      <c r="M195" s="8">
        <f t="shared" si="122"/>
        <v>0.25</v>
      </c>
      <c r="N195" s="8">
        <f t="shared" si="86"/>
        <v>0.25</v>
      </c>
      <c r="P195" s="20">
        <f>IF(data!U194="","",data!U194)</f>
        <v>2.2232065440542206</v>
      </c>
      <c r="Q195" s="20">
        <f>IF(ISNA(data!Y194)=TRUE,"",IF(data!Y194="","",data!Y194))</f>
        <v>34.477227356746766</v>
      </c>
      <c r="R195" s="20">
        <f t="shared" si="91"/>
        <v>34.477227356746766</v>
      </c>
      <c r="S195" s="8">
        <f t="shared" si="120"/>
        <v>-0.32165380015222333</v>
      </c>
      <c r="T195" s="34">
        <f t="shared" si="104"/>
        <v>-0.32165380015222333</v>
      </c>
      <c r="U195" s="30">
        <f t="shared" ref="U195:U222" si="123">(Q195/Q194-1)/(A195-A194)</f>
        <v>-0.32165380015222333</v>
      </c>
      <c r="V195" s="30">
        <f t="shared" si="92"/>
        <v>-0.32165380015222333</v>
      </c>
      <c r="X195" s="9">
        <f>IF(data!W194="","",data!W194)</f>
        <v>1353.666375</v>
      </c>
      <c r="Y195" s="96">
        <f>IF(data!AA194="",#N/A,data!AA194)</f>
        <v>20992.5</v>
      </c>
      <c r="Z195" s="99">
        <f t="shared" si="93"/>
        <v>20992.5</v>
      </c>
      <c r="AA195" s="8">
        <f t="shared" si="121"/>
        <v>0.25</v>
      </c>
      <c r="AB195" s="34">
        <f t="shared" si="105"/>
        <v>0.25</v>
      </c>
      <c r="AC195" s="30">
        <f t="shared" ref="AC195:AC222" si="124">(Y195/Y194-1)/(A195-A194)</f>
        <v>0.25</v>
      </c>
      <c r="AD195" s="30">
        <f t="shared" si="113"/>
        <v>0.25</v>
      </c>
      <c r="AE195" s="15">
        <f>data!G194</f>
        <v>7.1454090746695259E-2</v>
      </c>
      <c r="AF195" s="30">
        <f t="shared" ref="AF195:AF204" si="125">AF196</f>
        <v>6.655092592592597E-3</v>
      </c>
      <c r="AG195" s="30">
        <f t="shared" si="94"/>
        <v>0</v>
      </c>
      <c r="AH195" s="15" t="str">
        <f t="shared" si="98"/>
        <v/>
      </c>
      <c r="AI195" s="9">
        <f>data!C194</f>
        <v>3.0431250000000003</v>
      </c>
      <c r="AJ195" s="8">
        <f t="shared" si="95"/>
        <v>0.84271689040272468</v>
      </c>
      <c r="AK195" s="8">
        <f t="shared" si="96"/>
        <v>0.84271689040272468</v>
      </c>
      <c r="AL195" s="74">
        <f t="shared" si="99"/>
        <v>0.84271689040272468</v>
      </c>
      <c r="AR195" s="46">
        <f t="shared" si="88"/>
        <v>7.3460189709686707E-2</v>
      </c>
      <c r="AS195" s="46">
        <f t="shared" si="101"/>
        <v>0.3306041666666667</v>
      </c>
      <c r="AT195" s="46">
        <f t="shared" si="89"/>
        <v>0.32346018970968671</v>
      </c>
    </row>
    <row r="196" spans="1:46">
      <c r="A196">
        <v>1563</v>
      </c>
      <c r="B196">
        <v>1563</v>
      </c>
      <c r="C196">
        <f t="shared" si="83"/>
        <v>1563</v>
      </c>
      <c r="D196">
        <f t="shared" si="84"/>
        <v>1563</v>
      </c>
      <c r="E196" s="15">
        <f t="shared" si="85"/>
        <v>1563</v>
      </c>
      <c r="F196" s="9">
        <f>IF(data!V195="","",data!V195)</f>
        <v>133.82519999999994</v>
      </c>
      <c r="G196" s="35">
        <f t="shared" si="112"/>
        <v>8.9216799999999957E-2</v>
      </c>
      <c r="H196" s="35">
        <f t="shared" si="97"/>
        <v>0.12878163020833333</v>
      </c>
      <c r="I196" s="9">
        <f>IF(data!Z195="","",data!Z195)</f>
        <v>1200</v>
      </c>
      <c r="J196" s="9">
        <f t="shared" si="87"/>
        <v>1200</v>
      </c>
      <c r="K196" s="8">
        <f t="shared" si="119"/>
        <v>-0.19999999999999996</v>
      </c>
      <c r="L196" s="45">
        <f t="shared" si="90"/>
        <v>-0.19999999999999996</v>
      </c>
      <c r="M196" s="8">
        <f t="shared" si="122"/>
        <v>-0.19999999999999996</v>
      </c>
      <c r="N196" s="8">
        <f t="shared" si="86"/>
        <v>-0.19999999999999996</v>
      </c>
      <c r="P196" s="20">
        <f>IF(data!U195="","",data!U195)</f>
        <v>2.514031624099589</v>
      </c>
      <c r="Q196" s="20">
        <f>IF(ISNA(data!Y195)=TRUE,"",IF(data!Y195="","",data!Y195))</f>
        <v>22.543123036016446</v>
      </c>
      <c r="R196" s="20">
        <f t="shared" si="91"/>
        <v>22.543123036016446</v>
      </c>
      <c r="S196" s="8">
        <f t="shared" si="120"/>
        <v>-0.34614454919023419</v>
      </c>
      <c r="T196" s="34">
        <f t="shared" si="104"/>
        <v>-0.34614454919023419</v>
      </c>
      <c r="U196" s="30">
        <f t="shared" si="123"/>
        <v>-0.34614454919023419</v>
      </c>
      <c r="V196" s="30">
        <f t="shared" si="92"/>
        <v>-0.34614454919023419</v>
      </c>
      <c r="X196" s="9">
        <f>IF(data!W195="","",data!W195)</f>
        <v>1872.883673999999</v>
      </c>
      <c r="Y196" s="96">
        <f>IF(data!AA195="",#N/A,data!AA195)</f>
        <v>16794</v>
      </c>
      <c r="Z196" s="99">
        <f t="shared" si="93"/>
        <v>16794</v>
      </c>
      <c r="AA196" s="8">
        <f t="shared" si="121"/>
        <v>-0.19999999999999996</v>
      </c>
      <c r="AB196" s="34">
        <f t="shared" si="105"/>
        <v>-0.19999999999999996</v>
      </c>
      <c r="AC196" s="30">
        <f t="shared" si="124"/>
        <v>-0.19999999999999996</v>
      </c>
      <c r="AD196" s="30">
        <f t="shared" si="113"/>
        <v>-0.19999999999999996</v>
      </c>
      <c r="AE196" s="15">
        <f>data!G195</f>
        <v>7.1454090746695259E-2</v>
      </c>
      <c r="AF196" s="30">
        <f t="shared" si="125"/>
        <v>6.655092592592597E-3</v>
      </c>
      <c r="AG196" s="30">
        <f t="shared" si="94"/>
        <v>0</v>
      </c>
      <c r="AH196" s="15" t="str">
        <f t="shared" si="98"/>
        <v/>
      </c>
      <c r="AI196" s="9">
        <f>data!C195</f>
        <v>3.7232999999999987</v>
      </c>
      <c r="AJ196" s="8">
        <f t="shared" si="95"/>
        <v>0.2235120147874301</v>
      </c>
      <c r="AK196" s="8">
        <f t="shared" si="96"/>
        <v>0.2235120147874301</v>
      </c>
      <c r="AL196" s="74">
        <f t="shared" si="99"/>
        <v>0.2235120147874301</v>
      </c>
      <c r="AR196" s="46">
        <f t="shared" si="88"/>
        <v>8.2015884104627679E-2</v>
      </c>
      <c r="AS196" s="46">
        <f t="shared" si="101"/>
        <v>-0.1107832</v>
      </c>
      <c r="AT196" s="46">
        <f t="shared" si="89"/>
        <v>-0.11798411589537228</v>
      </c>
    </row>
    <row r="197" spans="1:46">
      <c r="A197">
        <v>1564</v>
      </c>
      <c r="B197">
        <v>1564</v>
      </c>
      <c r="C197">
        <f t="shared" ref="C197:C260" si="126">A197</f>
        <v>1564</v>
      </c>
      <c r="D197">
        <f t="shared" ref="D197:D260" si="127">A197</f>
        <v>1564</v>
      </c>
      <c r="E197" s="15">
        <f t="shared" ref="E197:E260" si="128">A197</f>
        <v>1564</v>
      </c>
      <c r="F197" s="9">
        <f>IF(data!V196="","",data!V196)</f>
        <v>154.53795625000001</v>
      </c>
      <c r="G197" s="35">
        <f t="shared" si="112"/>
        <v>0.12878163020833333</v>
      </c>
      <c r="H197" s="35">
        <f t="shared" si="97"/>
        <v>0.11612857142857144</v>
      </c>
      <c r="I197" s="9">
        <f>IF(data!Z196="","",data!Z196)</f>
        <v>1400</v>
      </c>
      <c r="J197" s="9">
        <f t="shared" si="87"/>
        <v>1400</v>
      </c>
      <c r="K197" s="8">
        <f t="shared" si="119"/>
        <v>0.16666666666666674</v>
      </c>
      <c r="L197" s="45">
        <f t="shared" si="90"/>
        <v>0.16666666666666674</v>
      </c>
      <c r="M197" s="8">
        <f t="shared" si="122"/>
        <v>0.16666666666666674</v>
      </c>
      <c r="N197" s="8">
        <f t="shared" ref="N197:N260" si="129">IF(I197="","",I197/I196-1)</f>
        <v>0.16666666666666674</v>
      </c>
      <c r="P197" s="20">
        <f>IF(data!U196="","",data!U196)</f>
        <v>3.0858917617410984</v>
      </c>
      <c r="Q197" s="20">
        <f>IF(ISNA(data!Y196)=TRUE,"",IF(data!Y196="","",data!Y196))</f>
        <v>27.955905275779376</v>
      </c>
      <c r="R197" s="20">
        <f t="shared" si="91"/>
        <v>27.955905275779376</v>
      </c>
      <c r="S197" s="8">
        <f t="shared" si="120"/>
        <v>0.24010791366906425</v>
      </c>
      <c r="T197" s="34">
        <f t="shared" si="104"/>
        <v>0.24010791366906425</v>
      </c>
      <c r="U197" s="30">
        <f t="shared" si="123"/>
        <v>0.24010791366906425</v>
      </c>
      <c r="V197" s="30">
        <f t="shared" si="92"/>
        <v>0.24010791366906425</v>
      </c>
      <c r="X197" s="9">
        <f>IF(data!W196="","",data!W196)</f>
        <v>2162.7586977187498</v>
      </c>
      <c r="Y197" s="96">
        <f>IF(data!AA196="",#N/A,data!AA196)</f>
        <v>19593</v>
      </c>
      <c r="Z197" s="99">
        <f t="shared" si="93"/>
        <v>19593</v>
      </c>
      <c r="AA197" s="8">
        <f t="shared" si="121"/>
        <v>0.16666666666666674</v>
      </c>
      <c r="AB197" s="34">
        <f t="shared" si="105"/>
        <v>0.16666666666666674</v>
      </c>
      <c r="AC197" s="30">
        <f t="shared" si="124"/>
        <v>0.16666666666666674</v>
      </c>
      <c r="AD197" s="30">
        <f t="shared" si="113"/>
        <v>0.16666666666666674</v>
      </c>
      <c r="AE197" s="15">
        <f>data!G196</f>
        <v>7.1454090746695259E-2</v>
      </c>
      <c r="AF197" s="30">
        <f t="shared" si="125"/>
        <v>6.655092592592597E-3</v>
      </c>
      <c r="AG197" s="30">
        <f t="shared" si="94"/>
        <v>0</v>
      </c>
      <c r="AH197" s="15" t="str">
        <f t="shared" si="98"/>
        <v/>
      </c>
      <c r="AI197" s="9">
        <f>data!C196</f>
        <v>3.5028000000000001</v>
      </c>
      <c r="AJ197" s="8">
        <f t="shared" si="95"/>
        <v>-5.9221658206429439E-2</v>
      </c>
      <c r="AK197" s="8">
        <f t="shared" si="96"/>
        <v>-5.9221658206429439E-2</v>
      </c>
      <c r="AL197" s="74">
        <f t="shared" si="99"/>
        <v>-5.9221658206429439E-2</v>
      </c>
      <c r="AR197" s="46">
        <f t="shared" si="88"/>
        <v>0.12131914745616568</v>
      </c>
      <c r="AS197" s="46">
        <f t="shared" si="101"/>
        <v>0.29544829687500007</v>
      </c>
      <c r="AT197" s="46">
        <f t="shared" si="89"/>
        <v>0.28798581412283242</v>
      </c>
    </row>
    <row r="198" spans="1:46">
      <c r="A198">
        <v>1565</v>
      </c>
      <c r="B198">
        <v>1565</v>
      </c>
      <c r="C198">
        <f t="shared" si="126"/>
        <v>1565</v>
      </c>
      <c r="D198">
        <f t="shared" si="127"/>
        <v>1565</v>
      </c>
      <c r="E198" s="15">
        <f t="shared" si="128"/>
        <v>1565</v>
      </c>
      <c r="F198" s="9">
        <f>IF(data!V197="","",data!V197)</f>
        <v>162.58000000000001</v>
      </c>
      <c r="G198" s="35">
        <f t="shared" si="112"/>
        <v>0.11612857142857144</v>
      </c>
      <c r="H198" s="35">
        <f t="shared" si="97"/>
        <v>8.5544999999999968E-2</v>
      </c>
      <c r="I198" s="9">
        <f>IF(data!Z197="","",data!Z197)</f>
        <v>1600</v>
      </c>
      <c r="J198" s="9">
        <f t="shared" ref="J198:J261" si="130">IF(I198="",J197,I198)</f>
        <v>1600</v>
      </c>
      <c r="K198" s="8">
        <f t="shared" si="119"/>
        <v>0.14285714285714279</v>
      </c>
      <c r="L198" s="45">
        <f t="shared" si="90"/>
        <v>0.14285714285714279</v>
      </c>
      <c r="M198" s="8">
        <f t="shared" si="122"/>
        <v>0.14285714285714279</v>
      </c>
      <c r="N198" s="8">
        <f t="shared" si="129"/>
        <v>0.14285714285714279</v>
      </c>
      <c r="P198" s="20">
        <f>IF(data!U197="","",data!U197)</f>
        <v>3.3929370573755815</v>
      </c>
      <c r="Q198" s="20">
        <f>IF(ISNA(data!Y197)=TRUE,"",IF(data!Y197="","",data!Y197))</f>
        <v>33.390941639813818</v>
      </c>
      <c r="R198" s="20">
        <f t="shared" si="91"/>
        <v>33.390941639813818</v>
      </c>
      <c r="S198" s="8">
        <f t="shared" si="120"/>
        <v>0.19441460794844256</v>
      </c>
      <c r="T198" s="34">
        <f t="shared" si="104"/>
        <v>0.19441460794844256</v>
      </c>
      <c r="U198" s="30">
        <f t="shared" si="123"/>
        <v>0.19441460794844256</v>
      </c>
      <c r="V198" s="30">
        <f t="shared" si="92"/>
        <v>0.19441460794844256</v>
      </c>
      <c r="X198" s="9">
        <f>IF(data!W197="","",data!W197)</f>
        <v>2275.3071</v>
      </c>
      <c r="Y198" s="96">
        <f>IF(data!AA197="",#N/A,data!AA197)</f>
        <v>22392</v>
      </c>
      <c r="Z198" s="99">
        <f t="shared" si="93"/>
        <v>22392</v>
      </c>
      <c r="AA198" s="8">
        <f t="shared" si="121"/>
        <v>0.14285714285714279</v>
      </c>
      <c r="AB198" s="34">
        <f t="shared" si="105"/>
        <v>0.14285714285714279</v>
      </c>
      <c r="AC198" s="30">
        <f t="shared" si="124"/>
        <v>0.14285714285714279</v>
      </c>
      <c r="AD198" s="30">
        <f t="shared" si="113"/>
        <v>0.14285714285714279</v>
      </c>
      <c r="AE198" s="15">
        <f>data!G197</f>
        <v>7.1454090746695259E-2</v>
      </c>
      <c r="AF198" s="30">
        <f t="shared" si="125"/>
        <v>6.655092592592597E-3</v>
      </c>
      <c r="AG198" s="30">
        <f t="shared" si="94"/>
        <v>0</v>
      </c>
      <c r="AH198" s="15" t="str">
        <f t="shared" si="98"/>
        <v/>
      </c>
      <c r="AI198" s="9">
        <f>data!C197</f>
        <v>3.3516000000000004</v>
      </c>
      <c r="AJ198" s="8">
        <f t="shared" si="95"/>
        <v>-4.3165467625899234E-2</v>
      </c>
      <c r="AK198" s="8">
        <f t="shared" si="96"/>
        <v>-4.3165467625899234E-2</v>
      </c>
      <c r="AL198" s="74">
        <f t="shared" si="99"/>
        <v>-4.3165467625899234E-2</v>
      </c>
      <c r="AR198" s="46">
        <f t="shared" ref="AR198:AR261" si="131">IF(G198="","",(1+G198)/(1+AF198)-1)</f>
        <v>0.10874973925183751</v>
      </c>
      <c r="AS198" s="46">
        <f t="shared" si="101"/>
        <v>0.25898571428571426</v>
      </c>
      <c r="AT198" s="46">
        <f t="shared" ref="AT198:AT261" si="132">IF(AR198&lt;&gt;"",IF(AD198&lt;&gt;"",SUM(AR198,AD198),""),"")</f>
        <v>0.2516068821089803</v>
      </c>
    </row>
    <row r="199" spans="1:46">
      <c r="A199">
        <v>1566</v>
      </c>
      <c r="B199">
        <v>1566</v>
      </c>
      <c r="C199">
        <f t="shared" si="126"/>
        <v>1566</v>
      </c>
      <c r="D199">
        <f t="shared" si="127"/>
        <v>1566</v>
      </c>
      <c r="E199" s="15">
        <f t="shared" si="128"/>
        <v>1566</v>
      </c>
      <c r="F199" s="9">
        <f>IF(data!V198="","",data!V198)</f>
        <v>136.87199999999996</v>
      </c>
      <c r="G199" s="35">
        <f t="shared" si="112"/>
        <v>8.5544999999999968E-2</v>
      </c>
      <c r="H199" s="35">
        <f t="shared" si="97"/>
        <v>4.3619487179487174E-2</v>
      </c>
      <c r="I199" s="9">
        <f>IF(data!Z198="","",data!Z198)</f>
        <v>1800</v>
      </c>
      <c r="J199" s="9">
        <f t="shared" si="130"/>
        <v>1800</v>
      </c>
      <c r="K199" s="8">
        <f t="shared" si="119"/>
        <v>0.125</v>
      </c>
      <c r="L199" s="45">
        <f t="shared" ref="L199:L262" si="133">J199/J198-1</f>
        <v>0.125</v>
      </c>
      <c r="M199" s="8">
        <f t="shared" si="122"/>
        <v>0.125</v>
      </c>
      <c r="N199" s="8">
        <f t="shared" si="129"/>
        <v>0.125</v>
      </c>
      <c r="P199" s="20">
        <f>IF(data!U198="","",data!U198)</f>
        <v>2.967179429288703</v>
      </c>
      <c r="Q199" s="20">
        <f>IF(ISNA(data!Y198)=TRUE,"",IF(data!Y198="","",data!Y198))</f>
        <v>39.021297071129723</v>
      </c>
      <c r="R199" s="20">
        <f t="shared" ref="R199:R262" si="134">IF(Q199="",R198,Q199)</f>
        <v>39.021297071129723</v>
      </c>
      <c r="S199" s="8">
        <f t="shared" si="120"/>
        <v>0.1686192468619252</v>
      </c>
      <c r="T199" s="34">
        <f t="shared" si="104"/>
        <v>0.1686192468619252</v>
      </c>
      <c r="U199" s="30">
        <f t="shared" si="123"/>
        <v>0.1686192468619252</v>
      </c>
      <c r="V199" s="30">
        <f t="shared" ref="V199:V261" si="135">IF(Q199="","",Q199/Q198-1)</f>
        <v>0.1686192468619252</v>
      </c>
      <c r="X199" s="9">
        <f>IF(data!W198="","",data!W198)</f>
        <v>1915.5236399999992</v>
      </c>
      <c r="Y199" s="96">
        <f>IF(data!AA198="",#N/A,data!AA198)</f>
        <v>25191</v>
      </c>
      <c r="Z199" s="99">
        <f t="shared" ref="Z199:Z262" si="136">IF(ISNA(Y199),Z198,Y199)</f>
        <v>25191</v>
      </c>
      <c r="AA199" s="8">
        <f t="shared" si="121"/>
        <v>0.125</v>
      </c>
      <c r="AB199" s="34">
        <f t="shared" si="105"/>
        <v>0.125</v>
      </c>
      <c r="AC199" s="30">
        <f t="shared" si="124"/>
        <v>0.125</v>
      </c>
      <c r="AD199" s="30">
        <f t="shared" ref="AD199:AD260" si="137">IF(Y199="","",Y199/Y198-1)</f>
        <v>0.125</v>
      </c>
      <c r="AE199" s="15">
        <f>data!G198</f>
        <v>7.1454090746695259E-2</v>
      </c>
      <c r="AF199" s="30">
        <f t="shared" si="125"/>
        <v>6.655092592592597E-3</v>
      </c>
      <c r="AG199" s="30">
        <f t="shared" ref="AG199:AG262" si="138">AE199/AE198-1</f>
        <v>0</v>
      </c>
      <c r="AH199" s="15" t="str">
        <f t="shared" si="98"/>
        <v/>
      </c>
      <c r="AI199" s="9">
        <f>data!C198</f>
        <v>3.2264999999999993</v>
      </c>
      <c r="AJ199" s="8">
        <f t="shared" ref="AJ199:AJ262" si="139">AI199/AI198-1</f>
        <v>-3.7325456498389142E-2</v>
      </c>
      <c r="AK199" s="8">
        <f t="shared" ref="AK199:AK262" si="140">AI199/AI198-1</f>
        <v>-3.7325456498389142E-2</v>
      </c>
      <c r="AL199" s="74">
        <f t="shared" si="99"/>
        <v>-3.7325456498389142E-2</v>
      </c>
      <c r="AR199" s="46">
        <f t="shared" si="131"/>
        <v>7.8368358723771125E-2</v>
      </c>
      <c r="AS199" s="46">
        <f t="shared" si="101"/>
        <v>0.21054499999999998</v>
      </c>
      <c r="AT199" s="46">
        <f t="shared" si="132"/>
        <v>0.20336835872377113</v>
      </c>
    </row>
    <row r="200" spans="1:46">
      <c r="A200">
        <v>1567</v>
      </c>
      <c r="B200">
        <v>1567</v>
      </c>
      <c r="C200">
        <f t="shared" si="126"/>
        <v>1567</v>
      </c>
      <c r="D200">
        <f t="shared" si="127"/>
        <v>1567</v>
      </c>
      <c r="E200" s="15">
        <f t="shared" si="128"/>
        <v>1567</v>
      </c>
      <c r="F200" s="9">
        <f>IF(data!V199="","",data!V199)</f>
        <v>78.515076923076919</v>
      </c>
      <c r="G200" s="35">
        <f t="shared" si="112"/>
        <v>4.3619487179487174E-2</v>
      </c>
      <c r="H200" s="35">
        <f t="shared" si="97"/>
        <v>2.2734615384615377E-2</v>
      </c>
      <c r="I200" s="9">
        <f>IF(data!Z199="","",data!Z199)</f>
        <v>2600</v>
      </c>
      <c r="J200" s="9">
        <f t="shared" si="130"/>
        <v>2600</v>
      </c>
      <c r="K200" s="8">
        <f t="shared" si="119"/>
        <v>0.44444444444444442</v>
      </c>
      <c r="L200" s="45">
        <f t="shared" si="133"/>
        <v>0.44444444444444442</v>
      </c>
      <c r="M200" s="8">
        <f t="shared" si="122"/>
        <v>0.44444444444444442</v>
      </c>
      <c r="N200" s="8">
        <f t="shared" si="129"/>
        <v>0.44444444444444442</v>
      </c>
      <c r="P200" s="20">
        <f>IF(data!U199="","",data!U199)</f>
        <v>2.4292101155106418</v>
      </c>
      <c r="Q200" s="20">
        <f>IF(ISNA(data!Y199)=TRUE,"",IF(data!Y199="","",data!Y199))</f>
        <v>80.442464655744402</v>
      </c>
      <c r="R200" s="20">
        <f t="shared" si="134"/>
        <v>80.442464655744402</v>
      </c>
      <c r="S200" s="8">
        <f t="shared" si="120"/>
        <v>1.061501556678405</v>
      </c>
      <c r="T200" s="34">
        <f t="shared" si="104"/>
        <v>1.061501556678405</v>
      </c>
      <c r="U200" s="30">
        <f t="shared" si="123"/>
        <v>1.061501556678405</v>
      </c>
      <c r="V200" s="30">
        <f t="shared" si="135"/>
        <v>1.061501556678405</v>
      </c>
      <c r="X200" s="9">
        <f>IF(data!W199="","",data!W199)</f>
        <v>1098.8185015384613</v>
      </c>
      <c r="Y200" s="96">
        <f>IF(data!AA199="",#N/A,data!AA199)</f>
        <v>36387</v>
      </c>
      <c r="Z200" s="99">
        <f t="shared" si="136"/>
        <v>36387</v>
      </c>
      <c r="AA200" s="8">
        <f t="shared" si="121"/>
        <v>0.44444444444444442</v>
      </c>
      <c r="AB200" s="34">
        <f t="shared" si="105"/>
        <v>0.44444444444444442</v>
      </c>
      <c r="AC200" s="30">
        <f t="shared" si="124"/>
        <v>0.44444444444444442</v>
      </c>
      <c r="AD200" s="30">
        <f t="shared" si="137"/>
        <v>0.44444444444444442</v>
      </c>
      <c r="AE200" s="15">
        <f>data!G199</f>
        <v>7.1454090746695259E-2</v>
      </c>
      <c r="AF200" s="30">
        <f t="shared" si="125"/>
        <v>6.655092592592597E-3</v>
      </c>
      <c r="AG200" s="30">
        <f t="shared" si="138"/>
        <v>0</v>
      </c>
      <c r="AH200" s="15" t="str">
        <f t="shared" si="98"/>
        <v/>
      </c>
      <c r="AI200" s="9">
        <f>data!C199</f>
        <v>2.260730769230769</v>
      </c>
      <c r="AJ200" s="8">
        <f t="shared" si="139"/>
        <v>-0.29932410685548749</v>
      </c>
      <c r="AK200" s="8">
        <f t="shared" si="140"/>
        <v>-0.29932410685548749</v>
      </c>
      <c r="AL200" s="74">
        <f t="shared" si="99"/>
        <v>-0.29932410685548749</v>
      </c>
      <c r="AR200" s="46">
        <f t="shared" si="131"/>
        <v>3.6720019457403996E-2</v>
      </c>
      <c r="AS200" s="46">
        <f t="shared" si="101"/>
        <v>0.48806393162393158</v>
      </c>
      <c r="AT200" s="46">
        <f t="shared" si="132"/>
        <v>0.48116446390184842</v>
      </c>
    </row>
    <row r="201" spans="1:46">
      <c r="A201">
        <v>1568</v>
      </c>
      <c r="B201">
        <v>1568</v>
      </c>
      <c r="C201">
        <f t="shared" si="126"/>
        <v>1568</v>
      </c>
      <c r="D201">
        <f t="shared" si="127"/>
        <v>1568</v>
      </c>
      <c r="E201" s="15">
        <f t="shared" si="128"/>
        <v>1568</v>
      </c>
      <c r="F201" s="9">
        <f>IF(data!V200="","",data!V200)</f>
        <v>59.109999999999985</v>
      </c>
      <c r="G201" s="35">
        <f t="shared" si="112"/>
        <v>2.2734615384615377E-2</v>
      </c>
      <c r="H201" s="35">
        <f t="shared" ref="H201:H264" si="141">IF(F202="","",F202/J201)</f>
        <v>2.5873803418803413E-2</v>
      </c>
      <c r="I201" s="9">
        <f>IF(data!Z200="","",data!Z200)</f>
        <v>1800</v>
      </c>
      <c r="J201" s="9">
        <f t="shared" si="130"/>
        <v>1800</v>
      </c>
      <c r="K201" s="8">
        <f t="shared" si="119"/>
        <v>-0.30769230769230771</v>
      </c>
      <c r="L201" s="45">
        <f t="shared" si="133"/>
        <v>-0.30769230769230771</v>
      </c>
      <c r="M201" s="8">
        <f t="shared" si="122"/>
        <v>-0.30769230769230771</v>
      </c>
      <c r="N201" s="8">
        <f t="shared" si="129"/>
        <v>-0.30769230769230771</v>
      </c>
      <c r="P201" s="20">
        <f>IF(data!U200="","",data!U200)</f>
        <v>2.090501251042852</v>
      </c>
      <c r="Q201" s="20">
        <f>IF(ISNA(data!Y200)=TRUE,"",IF(data!Y200="","",data!Y200))</f>
        <v>63.659317406143366</v>
      </c>
      <c r="R201" s="20">
        <f t="shared" si="134"/>
        <v>63.659317406143366</v>
      </c>
      <c r="S201" s="8">
        <f t="shared" si="120"/>
        <v>-0.2086354181392247</v>
      </c>
      <c r="T201" s="34">
        <f t="shared" si="104"/>
        <v>-0.2086354181392247</v>
      </c>
      <c r="U201" s="30">
        <f t="shared" si="123"/>
        <v>-0.2086354181392247</v>
      </c>
      <c r="V201" s="30">
        <f t="shared" si="135"/>
        <v>-0.2086354181392247</v>
      </c>
      <c r="X201" s="9">
        <f>IF(data!W200="","",data!W200)</f>
        <v>827.2444499999998</v>
      </c>
      <c r="Y201" s="96">
        <f>IF(data!AA200="",#N/A,data!AA200)</f>
        <v>25191</v>
      </c>
      <c r="Z201" s="99">
        <f t="shared" si="136"/>
        <v>25191</v>
      </c>
      <c r="AA201" s="8">
        <f t="shared" si="121"/>
        <v>-0.30769230769230771</v>
      </c>
      <c r="AB201" s="34">
        <f t="shared" si="105"/>
        <v>-0.30769230769230771</v>
      </c>
      <c r="AC201" s="30">
        <f t="shared" si="124"/>
        <v>-0.30769230769230771</v>
      </c>
      <c r="AD201" s="30">
        <f t="shared" si="137"/>
        <v>-0.30769230769230771</v>
      </c>
      <c r="AE201" s="15">
        <f>data!G200</f>
        <v>7.1454090746695259E-2</v>
      </c>
      <c r="AF201" s="30">
        <f t="shared" si="125"/>
        <v>6.655092592592597E-3</v>
      </c>
      <c r="AG201" s="30">
        <f t="shared" si="138"/>
        <v>0</v>
      </c>
      <c r="AH201" s="15" t="str">
        <f t="shared" ref="AH201:AH264" si="142">IF(AE201=AE200,"",IF(AE200=AE199,"",AE201/AE200-1))</f>
        <v/>
      </c>
      <c r="AI201" s="9">
        <f>data!C200</f>
        <v>1.9777499999999997</v>
      </c>
      <c r="AJ201" s="8">
        <f t="shared" si="139"/>
        <v>-0.12517225539733579</v>
      </c>
      <c r="AK201" s="8">
        <f t="shared" si="140"/>
        <v>-0.12517225539733579</v>
      </c>
      <c r="AL201" s="74">
        <f t="shared" ref="AL201:AL264" si="143">IF(AI201=AI200,"",IF(AI200=AI199,"",AI201/AI200-1))</f>
        <v>-0.12517225539733579</v>
      </c>
      <c r="AR201" s="46">
        <f t="shared" si="131"/>
        <v>1.5973219537002148E-2</v>
      </c>
      <c r="AS201" s="46">
        <f t="shared" si="101"/>
        <v>-0.28495769230769236</v>
      </c>
      <c r="AT201" s="46">
        <f t="shared" si="132"/>
        <v>-0.29171908815530556</v>
      </c>
    </row>
    <row r="202" spans="1:46">
      <c r="A202">
        <v>1569</v>
      </c>
      <c r="B202">
        <v>1569</v>
      </c>
      <c r="C202">
        <f t="shared" si="126"/>
        <v>1569</v>
      </c>
      <c r="D202">
        <f t="shared" si="127"/>
        <v>1569</v>
      </c>
      <c r="E202" s="15">
        <f t="shared" si="128"/>
        <v>1569</v>
      </c>
      <c r="F202" s="9">
        <f>IF(data!V201="","",data!V201)</f>
        <v>46.572846153846143</v>
      </c>
      <c r="G202" s="35">
        <f t="shared" si="112"/>
        <v>2.5873803418803413E-2</v>
      </c>
      <c r="H202" s="35">
        <f t="shared" si="141"/>
        <v>4.6566176470588222E-2</v>
      </c>
      <c r="I202" s="9">
        <f>IF(data!Z201="","",data!Z201)</f>
        <v>1600</v>
      </c>
      <c r="J202" s="9">
        <f t="shared" si="130"/>
        <v>1600</v>
      </c>
      <c r="K202" s="8">
        <f t="shared" si="119"/>
        <v>-0.11111111111111116</v>
      </c>
      <c r="L202" s="45">
        <f t="shared" si="133"/>
        <v>-0.11111111111111116</v>
      </c>
      <c r="M202" s="8">
        <f t="shared" si="122"/>
        <v>-0.11111111111111116</v>
      </c>
      <c r="N202" s="8">
        <f t="shared" si="129"/>
        <v>-0.11111111111111116</v>
      </c>
      <c r="P202" s="20">
        <f>IF(data!U201="","",data!U201)</f>
        <v>1.6385053284089259</v>
      </c>
      <c r="Q202" s="20">
        <f>IF(ISNA(data!Y201)=TRUE,"",IF(data!Y201="","",data!Y201))</f>
        <v>56.290494181828741</v>
      </c>
      <c r="R202" s="20">
        <f t="shared" si="134"/>
        <v>56.290494181828741</v>
      </c>
      <c r="S202" s="8">
        <f t="shared" si="120"/>
        <v>-0.11575404079974483</v>
      </c>
      <c r="T202" s="34">
        <f t="shared" si="104"/>
        <v>-0.11575404079974483</v>
      </c>
      <c r="U202" s="30">
        <f t="shared" si="123"/>
        <v>-0.11575404079974483</v>
      </c>
      <c r="V202" s="30">
        <f t="shared" si="135"/>
        <v>-0.11575404079974483</v>
      </c>
      <c r="X202" s="9">
        <f>IF(data!W201="","",data!W201)</f>
        <v>651.78698192307672</v>
      </c>
      <c r="Y202" s="96">
        <f>IF(data!AA201="",#N/A,data!AA201)</f>
        <v>22392</v>
      </c>
      <c r="Z202" s="99">
        <f t="shared" si="136"/>
        <v>22392</v>
      </c>
      <c r="AA202" s="8">
        <f t="shared" si="121"/>
        <v>-0.11111111111111116</v>
      </c>
      <c r="AB202" s="34">
        <f t="shared" si="105"/>
        <v>-0.11111111111111116</v>
      </c>
      <c r="AC202" s="30">
        <f t="shared" si="124"/>
        <v>-0.11111111111111116</v>
      </c>
      <c r="AD202" s="30">
        <f t="shared" si="137"/>
        <v>-0.11111111111111116</v>
      </c>
      <c r="AE202" s="15">
        <f>data!G201</f>
        <v>7.1454090746695259E-2</v>
      </c>
      <c r="AF202" s="30">
        <f t="shared" si="125"/>
        <v>6.655092592592597E-3</v>
      </c>
      <c r="AG202" s="30">
        <f t="shared" si="138"/>
        <v>0</v>
      </c>
      <c r="AH202" s="15" t="str">
        <f t="shared" si="142"/>
        <v/>
      </c>
      <c r="AI202" s="9">
        <f>data!C201</f>
        <v>1.9881346153846151</v>
      </c>
      <c r="AJ202" s="8">
        <f t="shared" si="139"/>
        <v>5.250721974271455E-3</v>
      </c>
      <c r="AK202" s="8">
        <f t="shared" si="140"/>
        <v>5.250721974271455E-3</v>
      </c>
      <c r="AL202" s="74">
        <f t="shared" si="143"/>
        <v>5.250721974271455E-3</v>
      </c>
      <c r="AR202" s="46">
        <f t="shared" si="131"/>
        <v>1.9091654100426902E-2</v>
      </c>
      <c r="AS202" s="46">
        <f t="shared" si="101"/>
        <v>-8.5237307692307751E-2</v>
      </c>
      <c r="AT202" s="46">
        <f t="shared" si="132"/>
        <v>-9.2019457010684258E-2</v>
      </c>
    </row>
    <row r="203" spans="1:46">
      <c r="A203">
        <v>1570</v>
      </c>
      <c r="B203">
        <v>1570</v>
      </c>
      <c r="C203">
        <f t="shared" si="126"/>
        <v>1570</v>
      </c>
      <c r="D203">
        <f t="shared" si="127"/>
        <v>1570</v>
      </c>
      <c r="E203" s="15">
        <f t="shared" si="128"/>
        <v>1570</v>
      </c>
      <c r="F203" s="9">
        <f>IF(data!V202="","",data!V202)</f>
        <v>74.505882352941157</v>
      </c>
      <c r="G203" s="35">
        <f t="shared" si="112"/>
        <v>4.6566176470588222E-2</v>
      </c>
      <c r="H203" s="35">
        <f t="shared" si="141"/>
        <v>7.5488888888888883E-2</v>
      </c>
      <c r="I203" s="9">
        <f>IF(data!Z202="","",data!Z202)</f>
        <v>1800</v>
      </c>
      <c r="J203" s="9">
        <f t="shared" si="130"/>
        <v>1800</v>
      </c>
      <c r="K203" s="8">
        <f t="shared" si="119"/>
        <v>0.125</v>
      </c>
      <c r="L203" s="45">
        <f t="shared" si="133"/>
        <v>0.125</v>
      </c>
      <c r="M203" s="8">
        <f t="shared" si="122"/>
        <v>0.125</v>
      </c>
      <c r="N203" s="8">
        <f t="shared" si="129"/>
        <v>0.125</v>
      </c>
      <c r="P203" s="20">
        <f>IF(data!U202="","",data!U202)</f>
        <v>2.493335358409321</v>
      </c>
      <c r="Q203" s="20">
        <f>IF(ISNA(data!Y202)=TRUE,"",IF(data!Y202="","",data!Y202))</f>
        <v>60.236903495440743</v>
      </c>
      <c r="R203" s="20">
        <f t="shared" si="134"/>
        <v>60.236903495440743</v>
      </c>
      <c r="S203" s="8">
        <f t="shared" si="120"/>
        <v>7.0107917348608995E-2</v>
      </c>
      <c r="T203" s="34">
        <f t="shared" si="104"/>
        <v>7.0107917348608995E-2</v>
      </c>
      <c r="U203" s="30">
        <f t="shared" si="123"/>
        <v>7.0107917348608995E-2</v>
      </c>
      <c r="V203" s="30">
        <f t="shared" si="135"/>
        <v>7.0107917348608995E-2</v>
      </c>
      <c r="X203" s="9">
        <f>IF(data!W202="","",data!W202)</f>
        <v>1042.7098235294113</v>
      </c>
      <c r="Y203" s="96">
        <f>IF(data!AA202="",#N/A,data!AA202)</f>
        <v>25191</v>
      </c>
      <c r="Z203" s="99">
        <f t="shared" si="136"/>
        <v>25191</v>
      </c>
      <c r="AA203" s="8">
        <f t="shared" si="121"/>
        <v>0.125</v>
      </c>
      <c r="AB203" s="34">
        <f t="shared" si="105"/>
        <v>0.125</v>
      </c>
      <c r="AC203" s="30">
        <f t="shared" si="124"/>
        <v>0.125</v>
      </c>
      <c r="AD203" s="30">
        <f t="shared" si="137"/>
        <v>0.125</v>
      </c>
      <c r="AE203" s="15">
        <f>data!G202</f>
        <v>7.1454090746695259E-2</v>
      </c>
      <c r="AF203" s="30">
        <f t="shared" si="125"/>
        <v>6.655092592592597E-3</v>
      </c>
      <c r="AG203" s="30">
        <f t="shared" si="138"/>
        <v>0</v>
      </c>
      <c r="AH203" s="15" t="str">
        <f t="shared" si="142"/>
        <v/>
      </c>
      <c r="AI203" s="9">
        <f>data!C202</f>
        <v>2.0901176470588232</v>
      </c>
      <c r="AJ203" s="8">
        <f t="shared" si="139"/>
        <v>5.129583826217865E-2</v>
      </c>
      <c r="AK203" s="8">
        <f t="shared" si="140"/>
        <v>5.129583826217865E-2</v>
      </c>
      <c r="AL203" s="74">
        <f t="shared" si="143"/>
        <v>5.129583826217865E-2</v>
      </c>
      <c r="AR203" s="46">
        <f t="shared" si="131"/>
        <v>3.9647227905246663E-2</v>
      </c>
      <c r="AS203" s="46">
        <f t="shared" si="101"/>
        <v>0.17156617647058822</v>
      </c>
      <c r="AT203" s="46">
        <f t="shared" si="132"/>
        <v>0.16464722790524666</v>
      </c>
    </row>
    <row r="204" spans="1:46">
      <c r="A204">
        <v>1571</v>
      </c>
      <c r="B204">
        <v>1571</v>
      </c>
      <c r="C204">
        <f t="shared" si="126"/>
        <v>1571</v>
      </c>
      <c r="D204">
        <f t="shared" si="127"/>
        <v>1571</v>
      </c>
      <c r="E204" s="15">
        <f t="shared" si="128"/>
        <v>1571</v>
      </c>
      <c r="F204" s="9">
        <f>IF(data!V203="","",data!V203)</f>
        <v>135.88</v>
      </c>
      <c r="G204" s="35">
        <f t="shared" ref="G204:G267" si="144">F204/I203</f>
        <v>7.5488888888888883E-2</v>
      </c>
      <c r="H204" s="35">
        <f t="shared" si="141"/>
        <v>0.14501036585365853</v>
      </c>
      <c r="I204" s="9">
        <f>IF(data!Z203="","",data!Z203)</f>
        <v>2050</v>
      </c>
      <c r="J204" s="9">
        <f t="shared" si="130"/>
        <v>2050</v>
      </c>
      <c r="K204" s="8">
        <f t="shared" si="119"/>
        <v>0.13888888888888884</v>
      </c>
      <c r="L204" s="45">
        <f t="shared" si="133"/>
        <v>0.13888888888888884</v>
      </c>
      <c r="M204" s="8">
        <f t="shared" si="122"/>
        <v>0.13888888888888884</v>
      </c>
      <c r="N204" s="8">
        <f t="shared" si="129"/>
        <v>0.13888888888888884</v>
      </c>
      <c r="P204" s="20">
        <f>IF(data!U203="","",data!U203)</f>
        <v>3.1429314546785712</v>
      </c>
      <c r="Q204" s="20">
        <f>IF(ISNA(data!Y203)=TRUE,"",IF(data!Y203="","",data!Y203))</f>
        <v>47.416908169642852</v>
      </c>
      <c r="R204" s="20">
        <f t="shared" si="134"/>
        <v>47.416908169642852</v>
      </c>
      <c r="S204" s="8">
        <f t="shared" si="120"/>
        <v>-0.21282626731913967</v>
      </c>
      <c r="T204" s="34">
        <f t="shared" si="104"/>
        <v>-0.21282626731913967</v>
      </c>
      <c r="U204" s="30">
        <f t="shared" si="123"/>
        <v>-0.21282626731913967</v>
      </c>
      <c r="V204" s="30">
        <f t="shared" si="135"/>
        <v>-0.21282626731913967</v>
      </c>
      <c r="X204" s="9">
        <f>IF(data!W203="","",data!W203)</f>
        <v>1901.6405999999997</v>
      </c>
      <c r="Y204" s="96">
        <f>IF(data!AA203="",#N/A,data!AA203)</f>
        <v>28689.75</v>
      </c>
      <c r="Z204" s="99">
        <f t="shared" si="136"/>
        <v>28689.75</v>
      </c>
      <c r="AA204" s="8">
        <f t="shared" si="121"/>
        <v>0.13888888888888884</v>
      </c>
      <c r="AB204" s="34">
        <f t="shared" si="105"/>
        <v>0.13888888888888884</v>
      </c>
      <c r="AC204" s="30">
        <f t="shared" si="124"/>
        <v>0.13888888888888884</v>
      </c>
      <c r="AD204" s="30">
        <f t="shared" si="137"/>
        <v>0.13888888888888884</v>
      </c>
      <c r="AE204" s="15">
        <f>data!G203</f>
        <v>7.1454090746695259E-2</v>
      </c>
      <c r="AF204" s="30">
        <f t="shared" si="125"/>
        <v>6.655092592592597E-3</v>
      </c>
      <c r="AG204" s="30">
        <f t="shared" si="138"/>
        <v>0</v>
      </c>
      <c r="AH204" s="15" t="str">
        <f t="shared" si="142"/>
        <v/>
      </c>
      <c r="AI204" s="9">
        <f>data!C203</f>
        <v>3.0239979637010568</v>
      </c>
      <c r="AJ204" s="8">
        <f t="shared" si="139"/>
        <v>0.44680753638742465</v>
      </c>
      <c r="AK204" s="8">
        <f t="shared" si="140"/>
        <v>0.44680753638742465</v>
      </c>
      <c r="AL204" s="74">
        <f t="shared" si="143"/>
        <v>0.44680753638742465</v>
      </c>
      <c r="AR204" s="46">
        <f t="shared" si="131"/>
        <v>6.8378729519977144E-2</v>
      </c>
      <c r="AS204" s="46">
        <f t="shared" si="101"/>
        <v>0.21437777777777772</v>
      </c>
      <c r="AT204" s="46">
        <f t="shared" si="132"/>
        <v>0.20726761840886598</v>
      </c>
    </row>
    <row r="205" spans="1:46">
      <c r="A205">
        <v>1572</v>
      </c>
      <c r="B205">
        <v>1572</v>
      </c>
      <c r="C205">
        <f t="shared" si="126"/>
        <v>1572</v>
      </c>
      <c r="D205">
        <f t="shared" si="127"/>
        <v>1572</v>
      </c>
      <c r="E205" s="15">
        <f t="shared" si="128"/>
        <v>1572</v>
      </c>
      <c r="F205" s="9">
        <f>IF(data!V204="","",data!V204)</f>
        <v>297.27125000000001</v>
      </c>
      <c r="G205" s="35">
        <f t="shared" si="144"/>
        <v>0.14501036585365853</v>
      </c>
      <c r="H205" s="35">
        <f t="shared" si="141"/>
        <v>0.12259397727272725</v>
      </c>
      <c r="I205" s="9">
        <f>IF(data!Z204="","",data!Z204)</f>
        <v>2200</v>
      </c>
      <c r="J205" s="9">
        <f t="shared" si="130"/>
        <v>2200</v>
      </c>
      <c r="K205" s="8">
        <f t="shared" si="119"/>
        <v>7.3170731707317138E-2</v>
      </c>
      <c r="L205" s="45">
        <f t="shared" si="133"/>
        <v>7.3170731707317138E-2</v>
      </c>
      <c r="M205" s="8">
        <f t="shared" si="122"/>
        <v>7.3170731707317138E-2</v>
      </c>
      <c r="N205" s="8">
        <f t="shared" si="129"/>
        <v>7.3170731707317138E-2</v>
      </c>
      <c r="P205" s="20">
        <f>IF(data!U204="","",data!U204)</f>
        <v>3.4829278707352529</v>
      </c>
      <c r="Q205" s="20">
        <f>IF(ISNA(data!Y204)=TRUE,"",IF(data!Y204="","",data!Y204))</f>
        <v>25.775924565922718</v>
      </c>
      <c r="R205" s="20">
        <f t="shared" si="134"/>
        <v>25.775924565922718</v>
      </c>
      <c r="S205" s="8">
        <f t="shared" si="120"/>
        <v>-0.45639803266580503</v>
      </c>
      <c r="T205" s="34">
        <f t="shared" si="104"/>
        <v>-0.45639803266580503</v>
      </c>
      <c r="U205" s="30">
        <f t="shared" si="123"/>
        <v>-0.45639803266580503</v>
      </c>
      <c r="V205" s="30">
        <f t="shared" si="135"/>
        <v>-0.45639803266580503</v>
      </c>
      <c r="X205" s="9">
        <f>IF(data!W204="","",data!W204)</f>
        <v>4160.3111437500002</v>
      </c>
      <c r="Y205" s="96">
        <f>IF(data!AA204="",#N/A,data!AA204)</f>
        <v>30789</v>
      </c>
      <c r="Z205" s="99">
        <f t="shared" si="136"/>
        <v>30789</v>
      </c>
      <c r="AA205" s="8">
        <f t="shared" si="121"/>
        <v>7.3170731707317138E-2</v>
      </c>
      <c r="AB205" s="34">
        <f t="shared" si="105"/>
        <v>7.3170731707317138E-2</v>
      </c>
      <c r="AC205" s="30">
        <f t="shared" si="124"/>
        <v>7.3170731707317138E-2</v>
      </c>
      <c r="AD205" s="30">
        <f t="shared" si="137"/>
        <v>7.3170731707317138E-2</v>
      </c>
      <c r="AE205" s="15">
        <f>data!G204</f>
        <v>7.1454090746695259E-2</v>
      </c>
      <c r="AF205" s="30">
        <f>AF206</f>
        <v>6.655092592592597E-3</v>
      </c>
      <c r="AG205" s="30">
        <f t="shared" si="138"/>
        <v>0</v>
      </c>
      <c r="AH205" s="15" t="str">
        <f t="shared" si="142"/>
        <v/>
      </c>
      <c r="AI205" s="9">
        <f>data!C204</f>
        <v>5.9699307625783096</v>
      </c>
      <c r="AJ205" s="8">
        <f t="shared" si="139"/>
        <v>0.97418478260869579</v>
      </c>
      <c r="AK205" s="8">
        <f t="shared" si="140"/>
        <v>0.97418478260869579</v>
      </c>
      <c r="AL205" s="74">
        <f t="shared" si="143"/>
        <v>0.97418478260869579</v>
      </c>
      <c r="AR205" s="46">
        <f t="shared" si="131"/>
        <v>0.13744059338610071</v>
      </c>
      <c r="AS205" s="46">
        <f t="shared" si="101"/>
        <v>0.21818109756097567</v>
      </c>
      <c r="AT205" s="46">
        <f t="shared" si="132"/>
        <v>0.21061132509341784</v>
      </c>
    </row>
    <row r="206" spans="1:46">
      <c r="A206">
        <v>1573</v>
      </c>
      <c r="B206">
        <v>1573</v>
      </c>
      <c r="C206">
        <f t="shared" si="126"/>
        <v>1573</v>
      </c>
      <c r="D206">
        <f t="shared" si="127"/>
        <v>1573</v>
      </c>
      <c r="E206" s="15">
        <f t="shared" si="128"/>
        <v>1573</v>
      </c>
      <c r="F206" s="9">
        <f>IF(data!V205="","",data!V205)</f>
        <v>269.70674999999994</v>
      </c>
      <c r="G206" s="35">
        <f t="shared" si="144"/>
        <v>0.12259397727272725</v>
      </c>
      <c r="H206" s="35">
        <f t="shared" si="141"/>
        <v>0.14628125</v>
      </c>
      <c r="I206" s="9">
        <f>IF(data!Z205="","",data!Z205)</f>
        <v>1200</v>
      </c>
      <c r="J206" s="9">
        <f t="shared" si="130"/>
        <v>1200</v>
      </c>
      <c r="K206" s="8">
        <f t="shared" si="119"/>
        <v>-0.45454545454545459</v>
      </c>
      <c r="L206" s="45">
        <f t="shared" si="133"/>
        <v>-0.45454545454545459</v>
      </c>
      <c r="M206" s="8">
        <f>(I206/I205-1)/(C206-C205)</f>
        <v>-0.45454545454545459</v>
      </c>
      <c r="N206" s="8">
        <f t="shared" si="129"/>
        <v>-0.45454545454545459</v>
      </c>
      <c r="P206" s="20">
        <f>IF(data!U205="","",data!U205)</f>
        <v>2.8324937702595547</v>
      </c>
      <c r="Q206" s="20">
        <f>IF(ISNA(data!Y205)=TRUE,"",IF(data!Y205="","",data!Y205))</f>
        <v>12.602548969617802</v>
      </c>
      <c r="R206" s="20">
        <f t="shared" si="134"/>
        <v>12.602548969617802</v>
      </c>
      <c r="S206" s="8">
        <f t="shared" si="120"/>
        <v>-0.51107286423862719</v>
      </c>
      <c r="T206" s="34">
        <f t="shared" si="104"/>
        <v>-0.51107286423862719</v>
      </c>
      <c r="U206" s="30">
        <f t="shared" si="123"/>
        <v>-0.51107286423862719</v>
      </c>
      <c r="V206" s="30">
        <f t="shared" si="135"/>
        <v>-0.51107286423862719</v>
      </c>
      <c r="X206" s="9">
        <f>IF(data!W205="","",data!W205)</f>
        <v>3495.3994799999991</v>
      </c>
      <c r="Y206" s="96">
        <f>IF(data!AA205="",#N/A,data!AA205)</f>
        <v>15551.999999999998</v>
      </c>
      <c r="Z206" s="99">
        <f t="shared" si="136"/>
        <v>15551.999999999998</v>
      </c>
      <c r="AA206" s="8">
        <f t="shared" si="121"/>
        <v>-0.49488453668517984</v>
      </c>
      <c r="AB206" s="34">
        <f t="shared" si="105"/>
        <v>-0.49488453668517984</v>
      </c>
      <c r="AC206" s="30">
        <f t="shared" si="124"/>
        <v>-0.49488453668517984</v>
      </c>
      <c r="AD206" s="30">
        <f t="shared" si="137"/>
        <v>-0.49488453668517984</v>
      </c>
      <c r="AE206" s="15">
        <f>data!G205</f>
        <v>7.7160493827160503E-2</v>
      </c>
      <c r="AF206" s="30">
        <f>(AE206/AE205-1)/(A206-A194)</f>
        <v>6.655092592592597E-3</v>
      </c>
      <c r="AG206" s="30">
        <f t="shared" si="138"/>
        <v>7.986111111111116E-2</v>
      </c>
      <c r="AH206" s="15" t="str">
        <f t="shared" si="142"/>
        <v/>
      </c>
      <c r="AI206" s="9">
        <f>data!C205</f>
        <v>6.6601455151929869</v>
      </c>
      <c r="AJ206" s="8">
        <f t="shared" si="139"/>
        <v>0.11561520226351596</v>
      </c>
      <c r="AK206" s="8">
        <f t="shared" si="140"/>
        <v>0.11561520226351596</v>
      </c>
      <c r="AL206" s="74">
        <f t="shared" si="143"/>
        <v>0.11561520226351596</v>
      </c>
      <c r="AR206" s="46">
        <f t="shared" si="131"/>
        <v>0.11517240168282439</v>
      </c>
      <c r="AS206" s="46">
        <f t="shared" si="101"/>
        <v>-0.33195147727272734</v>
      </c>
      <c r="AT206" s="46">
        <f t="shared" si="132"/>
        <v>-0.37971213500235546</v>
      </c>
    </row>
    <row r="207" spans="1:46">
      <c r="A207">
        <v>1574</v>
      </c>
      <c r="B207">
        <v>1574</v>
      </c>
      <c r="C207">
        <f t="shared" si="126"/>
        <v>1574</v>
      </c>
      <c r="D207">
        <f t="shared" si="127"/>
        <v>1574</v>
      </c>
      <c r="E207" s="15">
        <f t="shared" si="128"/>
        <v>1574</v>
      </c>
      <c r="F207" s="9">
        <f>IF(data!V206="","",data!V206)</f>
        <v>175.53749999999999</v>
      </c>
      <c r="G207" s="35">
        <f t="shared" si="144"/>
        <v>0.14628125</v>
      </c>
      <c r="H207" s="35">
        <f t="shared" si="141"/>
        <v>0.11800875</v>
      </c>
      <c r="I207" s="9">
        <f>IF(data!Z206="","",data!Z206)</f>
        <v>2000</v>
      </c>
      <c r="J207" s="9">
        <f t="shared" si="130"/>
        <v>2000</v>
      </c>
      <c r="K207" s="8">
        <f t="shared" si="119"/>
        <v>0.66666666666666674</v>
      </c>
      <c r="L207" s="45">
        <f t="shared" si="133"/>
        <v>0.66666666666666674</v>
      </c>
      <c r="M207" s="8">
        <f t="shared" si="122"/>
        <v>0.66666666666666674</v>
      </c>
      <c r="N207" s="8">
        <f t="shared" si="129"/>
        <v>0.66666666666666674</v>
      </c>
      <c r="P207" s="20">
        <f>IF(data!U206="","",data!U206)</f>
        <v>2.6881438846477828</v>
      </c>
      <c r="Q207" s="20">
        <f>IF(ISNA(data!Y206)=TRUE,"",IF(data!Y206="","",data!Y206))</f>
        <v>30.627573990147788</v>
      </c>
      <c r="R207" s="20">
        <f t="shared" si="134"/>
        <v>30.627573990147788</v>
      </c>
      <c r="S207" s="8">
        <f t="shared" si="120"/>
        <v>1.430268199233717</v>
      </c>
      <c r="T207" s="34">
        <f t="shared" si="104"/>
        <v>1.430268199233717</v>
      </c>
      <c r="U207" s="30">
        <f t="shared" si="123"/>
        <v>1.430268199233717</v>
      </c>
      <c r="V207" s="30">
        <f t="shared" si="135"/>
        <v>1.430268199233717</v>
      </c>
      <c r="X207" s="9">
        <f>IF(data!W206="","",data!W206)</f>
        <v>2274.9659999999999</v>
      </c>
      <c r="Y207" s="96">
        <f>IF(data!AA206="",#N/A,data!AA206)</f>
        <v>25919.999999999996</v>
      </c>
      <c r="Z207" s="99">
        <f t="shared" si="136"/>
        <v>25919.999999999996</v>
      </c>
      <c r="AA207" s="8">
        <f t="shared" si="121"/>
        <v>0.66666666666666652</v>
      </c>
      <c r="AB207" s="34">
        <f t="shared" si="105"/>
        <v>0.66666666666666652</v>
      </c>
      <c r="AC207" s="30">
        <f t="shared" si="124"/>
        <v>0.66666666666666652</v>
      </c>
      <c r="AD207" s="30">
        <f t="shared" si="137"/>
        <v>0.66666666666666652</v>
      </c>
      <c r="AE207" s="15">
        <f>data!G206</f>
        <v>7.7160493827160503E-2</v>
      </c>
      <c r="AF207" s="30">
        <f>AE207/AE206-1</f>
        <v>0</v>
      </c>
      <c r="AG207" s="30">
        <f t="shared" si="138"/>
        <v>0</v>
      </c>
      <c r="AH207" s="15" t="str">
        <f t="shared" si="142"/>
        <v/>
      </c>
      <c r="AI207" s="9">
        <f>data!C206</f>
        <v>4.567496924340138</v>
      </c>
      <c r="AJ207" s="8">
        <f t="shared" si="139"/>
        <v>-0.31420463503074247</v>
      </c>
      <c r="AK207" s="8">
        <f t="shared" si="140"/>
        <v>-0.31420463503074247</v>
      </c>
      <c r="AL207" s="74">
        <f t="shared" si="143"/>
        <v>-0.31420463503074247</v>
      </c>
      <c r="AR207" s="46">
        <f t="shared" si="131"/>
        <v>0.14628124999999992</v>
      </c>
      <c r="AS207" s="46">
        <f t="shared" si="101"/>
        <v>0.81294791666666677</v>
      </c>
      <c r="AT207" s="46">
        <f t="shared" si="132"/>
        <v>0.81294791666666644</v>
      </c>
    </row>
    <row r="208" spans="1:46">
      <c r="A208">
        <v>1575</v>
      </c>
      <c r="B208">
        <v>1575</v>
      </c>
      <c r="C208">
        <f t="shared" si="126"/>
        <v>1575</v>
      </c>
      <c r="D208">
        <f t="shared" si="127"/>
        <v>1575</v>
      </c>
      <c r="E208" s="15">
        <f t="shared" si="128"/>
        <v>1575</v>
      </c>
      <c r="F208" s="9">
        <f>IF(data!V207="","",data!V207)</f>
        <v>236.01749999999998</v>
      </c>
      <c r="G208" s="35">
        <f t="shared" si="144"/>
        <v>0.11800875</v>
      </c>
      <c r="H208" s="35">
        <f t="shared" si="141"/>
        <v>8.8043089832617161E-2</v>
      </c>
      <c r="I208" s="9">
        <f>IF(data!Z207="","",data!Z207)</f>
        <v>2266.66</v>
      </c>
      <c r="J208" s="9">
        <f t="shared" si="130"/>
        <v>2266.66</v>
      </c>
      <c r="K208" s="8">
        <f t="shared" si="119"/>
        <v>0.13332999999999995</v>
      </c>
      <c r="L208" s="45">
        <f t="shared" si="133"/>
        <v>0.13332999999999995</v>
      </c>
      <c r="M208" s="8">
        <f t="shared" si="122"/>
        <v>0.13332999999999995</v>
      </c>
      <c r="N208" s="8">
        <f t="shared" si="129"/>
        <v>0.13332999999999995</v>
      </c>
      <c r="P208" s="20">
        <f>IF(data!U207="","",data!U207)</f>
        <v>2.9477372245152882</v>
      </c>
      <c r="Q208" s="20">
        <f>IF(ISNA(data!Y207)=TRUE,"",IF(data!Y207="","",data!Y207))</f>
        <v>28.309417976717082</v>
      </c>
      <c r="R208" s="20">
        <f t="shared" si="134"/>
        <v>28.309417976717082</v>
      </c>
      <c r="S208" s="8">
        <f t="shared" si="120"/>
        <v>-7.568852871521603E-2</v>
      </c>
      <c r="T208" s="34">
        <f t="shared" si="104"/>
        <v>-7.568852871521603E-2</v>
      </c>
      <c r="U208" s="30">
        <f t="shared" si="123"/>
        <v>-7.568852871521603E-2</v>
      </c>
      <c r="V208" s="30">
        <f t="shared" si="135"/>
        <v>-7.568852871521603E-2</v>
      </c>
      <c r="X208" s="9">
        <f>IF(data!W207="","",data!W207)</f>
        <v>3058.7867999999994</v>
      </c>
      <c r="Y208" s="96">
        <f>IF(data!AA207="",#N/A,data!AA207)</f>
        <v>29375.913599999996</v>
      </c>
      <c r="Z208" s="99">
        <f t="shared" si="136"/>
        <v>29375.913599999996</v>
      </c>
      <c r="AA208" s="8">
        <f t="shared" si="121"/>
        <v>0.13332999999999995</v>
      </c>
      <c r="AB208" s="34">
        <f t="shared" si="105"/>
        <v>0.13332999999999995</v>
      </c>
      <c r="AC208" s="30">
        <f t="shared" si="124"/>
        <v>0.13332999999999995</v>
      </c>
      <c r="AD208" s="30">
        <f t="shared" si="137"/>
        <v>0.13332999999999995</v>
      </c>
      <c r="AE208" s="15">
        <f>data!G207</f>
        <v>7.7160493827160503E-2</v>
      </c>
      <c r="AF208" s="30">
        <f t="shared" ref="AF208:AF211" si="145">AF209</f>
        <v>1.7231795441912143E-2</v>
      </c>
      <c r="AG208" s="30">
        <f t="shared" si="138"/>
        <v>0</v>
      </c>
      <c r="AH208" s="15" t="str">
        <f t="shared" si="142"/>
        <v/>
      </c>
      <c r="AI208" s="9">
        <f>data!C207</f>
        <v>5.600364649880575</v>
      </c>
      <c r="AJ208" s="8">
        <f t="shared" si="139"/>
        <v>0.22613430127041734</v>
      </c>
      <c r="AK208" s="8">
        <f t="shared" si="140"/>
        <v>0.22613430127041734</v>
      </c>
      <c r="AL208" s="74">
        <f t="shared" si="143"/>
        <v>0.22613430127041734</v>
      </c>
      <c r="AR208" s="46">
        <f t="shared" si="131"/>
        <v>9.9069803961748804E-2</v>
      </c>
      <c r="AS208" s="46">
        <f t="shared" ref="AS208:AS271" si="146">IF(N208&lt;&gt;"",IF(G208&lt;&gt;"",SUM(G208,N208),""),"")</f>
        <v>0.25133874999999994</v>
      </c>
      <c r="AT208" s="46">
        <f t="shared" si="132"/>
        <v>0.23239980396174875</v>
      </c>
    </row>
    <row r="209" spans="1:46">
      <c r="A209">
        <v>1576</v>
      </c>
      <c r="B209">
        <v>1576</v>
      </c>
      <c r="C209">
        <f t="shared" si="126"/>
        <v>1576</v>
      </c>
      <c r="D209">
        <f t="shared" si="127"/>
        <v>1576</v>
      </c>
      <c r="E209" s="15">
        <f t="shared" si="128"/>
        <v>1576</v>
      </c>
      <c r="F209" s="9">
        <f>IF(data!V208="","",data!V208)</f>
        <v>199.56375</v>
      </c>
      <c r="G209" s="35">
        <f t="shared" si="144"/>
        <v>8.8043089832617161E-2</v>
      </c>
      <c r="H209" s="35">
        <f t="shared" si="141"/>
        <v>5.0204687499999991E-2</v>
      </c>
      <c r="I209" s="9">
        <f>IF(data!Z208="","",data!Z208)</f>
        <v>2400</v>
      </c>
      <c r="J209" s="9">
        <f t="shared" si="130"/>
        <v>2400</v>
      </c>
      <c r="K209" s="8">
        <f t="shared" si="119"/>
        <v>5.8826643607775342E-2</v>
      </c>
      <c r="L209" s="45">
        <f t="shared" si="133"/>
        <v>5.8826643607775342E-2</v>
      </c>
      <c r="M209" s="8">
        <f t="shared" si="122"/>
        <v>5.8826643607775342E-2</v>
      </c>
      <c r="N209" s="8">
        <f t="shared" si="129"/>
        <v>5.8826643607775342E-2</v>
      </c>
      <c r="P209" s="20">
        <f>IF(data!U208="","",data!U208)</f>
        <v>2.7724575398448534</v>
      </c>
      <c r="Q209" s="20">
        <f>IF(ISNA(data!Y208)=TRUE,"",IF(data!Y208="","",data!Y208))</f>
        <v>33.342218191568591</v>
      </c>
      <c r="R209" s="20">
        <f t="shared" si="134"/>
        <v>33.342218191568591</v>
      </c>
      <c r="S209" s="8">
        <f t="shared" si="120"/>
        <v>0.17777830045784437</v>
      </c>
      <c r="T209" s="34">
        <f t="shared" si="104"/>
        <v>0.17777830045784437</v>
      </c>
      <c r="U209" s="30">
        <f t="shared" si="123"/>
        <v>0.17777830045784437</v>
      </c>
      <c r="V209" s="30">
        <f t="shared" si="135"/>
        <v>0.17777830045784437</v>
      </c>
      <c r="X209" s="9">
        <f>IF(data!W208="","",data!W208)</f>
        <v>2586.3462</v>
      </c>
      <c r="Y209" s="96">
        <f>IF(data!AA208="",#N/A,data!AA208)</f>
        <v>31103.999999999996</v>
      </c>
      <c r="Z209" s="99">
        <f t="shared" si="136"/>
        <v>31103.999999999996</v>
      </c>
      <c r="AA209" s="8">
        <f t="shared" si="121"/>
        <v>5.8826643607775342E-2</v>
      </c>
      <c r="AB209" s="34">
        <f t="shared" si="105"/>
        <v>5.8826643607775342E-2</v>
      </c>
      <c r="AC209" s="30">
        <f t="shared" si="124"/>
        <v>5.8826643607775342E-2</v>
      </c>
      <c r="AD209" s="30">
        <f t="shared" si="137"/>
        <v>5.8826643607775342E-2</v>
      </c>
      <c r="AE209" s="15">
        <f>data!G208</f>
        <v>7.7160493827160503E-2</v>
      </c>
      <c r="AF209" s="30">
        <f t="shared" si="145"/>
        <v>1.7231795441912143E-2</v>
      </c>
      <c r="AG209" s="30">
        <f t="shared" si="138"/>
        <v>0</v>
      </c>
      <c r="AH209" s="15" t="str">
        <f t="shared" si="142"/>
        <v/>
      </c>
      <c r="AI209" s="9">
        <f>data!C208</f>
        <v>5.0347466097036699</v>
      </c>
      <c r="AJ209" s="8">
        <f t="shared" si="139"/>
        <v>-0.10099664495756833</v>
      </c>
      <c r="AK209" s="8">
        <f t="shared" si="140"/>
        <v>-0.10099664495756833</v>
      </c>
      <c r="AL209" s="74">
        <f t="shared" si="143"/>
        <v>-0.10099664495756833</v>
      </c>
      <c r="AR209" s="46">
        <f t="shared" si="131"/>
        <v>6.9611758802665902E-2</v>
      </c>
      <c r="AS209" s="46">
        <f t="shared" si="146"/>
        <v>0.1468697334403925</v>
      </c>
      <c r="AT209" s="46">
        <f t="shared" si="132"/>
        <v>0.12843840241044124</v>
      </c>
    </row>
    <row r="210" spans="1:46">
      <c r="A210">
        <v>1577</v>
      </c>
      <c r="B210">
        <v>1577</v>
      </c>
      <c r="C210">
        <f t="shared" si="126"/>
        <v>1577</v>
      </c>
      <c r="D210">
        <f t="shared" si="127"/>
        <v>1577</v>
      </c>
      <c r="E210" s="15">
        <f t="shared" si="128"/>
        <v>1577</v>
      </c>
      <c r="F210" s="9">
        <f>IF(data!V209="","",data!V209)</f>
        <v>120.49124999999998</v>
      </c>
      <c r="G210" s="35">
        <f t="shared" si="144"/>
        <v>5.0204687499999991E-2</v>
      </c>
      <c r="H210" s="35">
        <f t="shared" si="141"/>
        <v>4.8764903846153847E-2</v>
      </c>
      <c r="I210" s="9">
        <f>IF(data!Z209="","",data!Z209)</f>
        <v>2600</v>
      </c>
      <c r="J210" s="9">
        <f t="shared" si="130"/>
        <v>2600</v>
      </c>
      <c r="K210" s="8">
        <f t="shared" si="119"/>
        <v>8.3333333333333259E-2</v>
      </c>
      <c r="L210" s="45">
        <f t="shared" si="133"/>
        <v>8.3333333333333259E-2</v>
      </c>
      <c r="M210" s="8">
        <f t="shared" si="122"/>
        <v>8.3333333333333259E-2</v>
      </c>
      <c r="N210" s="8">
        <f t="shared" si="129"/>
        <v>8.3333333333333259E-2</v>
      </c>
      <c r="P210" s="20">
        <f>IF(data!U209="","",data!U209)</f>
        <v>2.3800953094563244</v>
      </c>
      <c r="Q210" s="20">
        <f>IF(ISNA(data!Y209)=TRUE,"",IF(data!Y209="","",data!Y209))</f>
        <v>51.358482915451908</v>
      </c>
      <c r="R210" s="20">
        <f t="shared" si="134"/>
        <v>51.358482915451908</v>
      </c>
      <c r="S210" s="8">
        <f t="shared" si="120"/>
        <v>0.54034391534391601</v>
      </c>
      <c r="T210" s="34">
        <f t="shared" si="104"/>
        <v>0.54034391534391601</v>
      </c>
      <c r="U210" s="30">
        <f t="shared" si="123"/>
        <v>0.54034391534391601</v>
      </c>
      <c r="V210" s="30">
        <f t="shared" si="135"/>
        <v>0.54034391534391601</v>
      </c>
      <c r="X210" s="9">
        <f>IF(data!W209="","",data!W209)</f>
        <v>1561.5665999999997</v>
      </c>
      <c r="Y210" s="96">
        <f>IF(data!AA209="",#N/A,data!AA209)</f>
        <v>33696</v>
      </c>
      <c r="Z210" s="99">
        <f t="shared" si="136"/>
        <v>33696</v>
      </c>
      <c r="AA210" s="8">
        <f t="shared" si="121"/>
        <v>8.3333333333333481E-2</v>
      </c>
      <c r="AB210" s="34">
        <f t="shared" si="105"/>
        <v>8.3333333333333481E-2</v>
      </c>
      <c r="AC210" s="30">
        <f t="shared" si="124"/>
        <v>8.3333333333333481E-2</v>
      </c>
      <c r="AD210" s="30">
        <f t="shared" si="137"/>
        <v>8.3333333333333481E-2</v>
      </c>
      <c r="AE210" s="15">
        <f>data!G209</f>
        <v>7.7160493827160503E-2</v>
      </c>
      <c r="AF210" s="30">
        <f t="shared" si="145"/>
        <v>1.7231795441912143E-2</v>
      </c>
      <c r="AG210" s="30">
        <f t="shared" si="138"/>
        <v>0</v>
      </c>
      <c r="AH210" s="15" t="str">
        <f t="shared" si="142"/>
        <v/>
      </c>
      <c r="AI210" s="9">
        <f>data!C209</f>
        <v>3.5409682038190677</v>
      </c>
      <c r="AJ210" s="8">
        <f t="shared" si="139"/>
        <v>-0.29669386002576237</v>
      </c>
      <c r="AK210" s="8">
        <f t="shared" si="140"/>
        <v>-0.29669386002576237</v>
      </c>
      <c r="AL210" s="74">
        <f t="shared" si="143"/>
        <v>-0.29669386002576237</v>
      </c>
      <c r="AR210" s="46">
        <f t="shared" si="131"/>
        <v>3.2414334870218608E-2</v>
      </c>
      <c r="AS210" s="46">
        <f t="shared" si="146"/>
        <v>0.13353802083333324</v>
      </c>
      <c r="AT210" s="46">
        <f t="shared" si="132"/>
        <v>0.11574766820355209</v>
      </c>
    </row>
    <row r="211" spans="1:46">
      <c r="A211">
        <v>1578</v>
      </c>
      <c r="B211">
        <v>1578</v>
      </c>
      <c r="C211">
        <f t="shared" si="126"/>
        <v>1578</v>
      </c>
      <c r="D211">
        <f t="shared" si="127"/>
        <v>1578</v>
      </c>
      <c r="E211" s="15">
        <f t="shared" si="128"/>
        <v>1578</v>
      </c>
      <c r="F211" s="9">
        <f>IF(data!V210="","",data!V210)</f>
        <v>126.78874999999999</v>
      </c>
      <c r="G211" s="35">
        <f t="shared" si="144"/>
        <v>4.8764903846153847E-2</v>
      </c>
      <c r="H211" s="35">
        <f t="shared" si="141"/>
        <v>8.6442928740338112E-2</v>
      </c>
      <c r="I211" s="9">
        <f>IF(data!Z210="","",data!Z210)</f>
        <v>1699.98</v>
      </c>
      <c r="J211" s="9">
        <f t="shared" si="130"/>
        <v>1699.98</v>
      </c>
      <c r="K211" s="8">
        <f t="shared" si="119"/>
        <v>-0.34616153846153841</v>
      </c>
      <c r="L211" s="45">
        <f t="shared" si="133"/>
        <v>-0.34616153846153841</v>
      </c>
      <c r="M211" s="8">
        <f t="shared" si="122"/>
        <v>-0.34616153846153841</v>
      </c>
      <c r="N211" s="8">
        <f t="shared" si="129"/>
        <v>-0.34616153846153841</v>
      </c>
      <c r="P211" s="20">
        <f>IF(data!U210="","",data!U210)</f>
        <v>3.0795347348597955</v>
      </c>
      <c r="Q211" s="20">
        <f>IF(ISNA(data!Y210)=TRUE,"",IF(data!Y210="","",data!Y210))</f>
        <v>41.290315257205044</v>
      </c>
      <c r="R211" s="20">
        <f t="shared" si="134"/>
        <v>41.290315257205044</v>
      </c>
      <c r="S211" s="8">
        <f t="shared" si="120"/>
        <v>-0.1960370923498933</v>
      </c>
      <c r="T211" s="34">
        <f t="shared" ref="T211:T274" si="147">R211/R210-1</f>
        <v>-0.1960370923498933</v>
      </c>
      <c r="U211" s="30">
        <f t="shared" si="123"/>
        <v>-0.1960370923498933</v>
      </c>
      <c r="V211" s="30">
        <f t="shared" si="135"/>
        <v>-0.1960370923498933</v>
      </c>
      <c r="X211" s="9">
        <f>IF(data!W210="","",data!W210)</f>
        <v>1643.1821999999997</v>
      </c>
      <c r="Y211" s="96">
        <f>IF(data!AA210="",#N/A,data!AA210)</f>
        <v>22031.7408</v>
      </c>
      <c r="Z211" s="99">
        <f t="shared" si="136"/>
        <v>22031.7408</v>
      </c>
      <c r="AA211" s="8">
        <f t="shared" si="121"/>
        <v>-0.34616153846153852</v>
      </c>
      <c r="AB211" s="34">
        <f t="shared" ref="AB211:AB274" si="148">Z211/Z210-1</f>
        <v>-0.34616153846153852</v>
      </c>
      <c r="AC211" s="30">
        <f t="shared" si="124"/>
        <v>-0.34616153846153852</v>
      </c>
      <c r="AD211" s="30">
        <f t="shared" si="137"/>
        <v>-0.34616153846153852</v>
      </c>
      <c r="AE211" s="15">
        <f>data!G210</f>
        <v>7.7160493827160503E-2</v>
      </c>
      <c r="AF211" s="30">
        <f t="shared" si="145"/>
        <v>1.7231795441912143E-2</v>
      </c>
      <c r="AG211" s="30">
        <f t="shared" si="138"/>
        <v>0</v>
      </c>
      <c r="AH211" s="15" t="str">
        <f t="shared" si="142"/>
        <v/>
      </c>
      <c r="AI211" s="9">
        <f>data!C210</f>
        <v>2.8797612187218942</v>
      </c>
      <c r="AJ211" s="8">
        <f t="shared" si="139"/>
        <v>-0.18673056267041221</v>
      </c>
      <c r="AK211" s="8">
        <f t="shared" si="140"/>
        <v>-0.18673056267041221</v>
      </c>
      <c r="AL211" s="74">
        <f t="shared" si="143"/>
        <v>-0.18673056267041221</v>
      </c>
      <c r="AR211" s="46">
        <f t="shared" si="131"/>
        <v>3.0998940994115376E-2</v>
      </c>
      <c r="AS211" s="46">
        <f t="shared" si="146"/>
        <v>-0.29739663461538457</v>
      </c>
      <c r="AT211" s="46">
        <f t="shared" si="132"/>
        <v>-0.31516259746742314</v>
      </c>
    </row>
    <row r="212" spans="1:46">
      <c r="A212">
        <v>1579</v>
      </c>
      <c r="B212">
        <v>1579</v>
      </c>
      <c r="C212">
        <f t="shared" si="126"/>
        <v>1579</v>
      </c>
      <c r="D212">
        <f t="shared" si="127"/>
        <v>1579</v>
      </c>
      <c r="E212" s="15">
        <f t="shared" si="128"/>
        <v>1579</v>
      </c>
      <c r="F212" s="9">
        <f>IF(data!V211="","",data!V211)</f>
        <v>146.95124999999999</v>
      </c>
      <c r="G212" s="35">
        <f t="shared" si="144"/>
        <v>8.6442928740338112E-2</v>
      </c>
      <c r="H212" s="35">
        <f t="shared" si="141"/>
        <v>5.8155735813352406E-2</v>
      </c>
      <c r="I212" s="9">
        <f>IF(data!Z211="","",data!Z211)</f>
        <v>2599.98</v>
      </c>
      <c r="J212" s="9">
        <f t="shared" si="130"/>
        <v>2599.98</v>
      </c>
      <c r="K212" s="8">
        <f t="shared" si="119"/>
        <v>0.52941799315286064</v>
      </c>
      <c r="L212" s="45">
        <f t="shared" si="133"/>
        <v>0.52941799315286064</v>
      </c>
      <c r="M212" s="8">
        <f t="shared" si="122"/>
        <v>0.52941799315286064</v>
      </c>
      <c r="N212" s="8">
        <f t="shared" si="129"/>
        <v>0.52941799315286064</v>
      </c>
      <c r="P212" s="20">
        <f>IF(data!U211="","",data!U211)</f>
        <v>2.4687080765282761</v>
      </c>
      <c r="Q212" s="20">
        <f>IF(ISNA(data!Y211)=TRUE,"",IF(data!Y211="","",data!Y211))</f>
        <v>43.678373779140955</v>
      </c>
      <c r="R212" s="20">
        <f t="shared" si="134"/>
        <v>43.678373779140955</v>
      </c>
      <c r="S212" s="8">
        <f t="shared" si="120"/>
        <v>5.7835802586157392E-2</v>
      </c>
      <c r="T212" s="34">
        <f t="shared" si="147"/>
        <v>5.7835802586157392E-2</v>
      </c>
      <c r="U212" s="30">
        <f t="shared" si="123"/>
        <v>5.7835802586157392E-2</v>
      </c>
      <c r="V212" s="30">
        <f t="shared" si="135"/>
        <v>5.7835802586157392E-2</v>
      </c>
      <c r="X212" s="9">
        <f>IF(data!W211="","",data!W211)</f>
        <v>1904.4881999999998</v>
      </c>
      <c r="Y212" s="96">
        <f>IF(data!AA211="",#N/A,data!AA211)</f>
        <v>33695.7408</v>
      </c>
      <c r="Z212" s="99">
        <f t="shared" si="136"/>
        <v>33695.7408</v>
      </c>
      <c r="AA212" s="8">
        <f t="shared" si="121"/>
        <v>0.52941799315286064</v>
      </c>
      <c r="AB212" s="34">
        <f t="shared" si="148"/>
        <v>0.52941799315286064</v>
      </c>
      <c r="AC212" s="30">
        <f t="shared" si="124"/>
        <v>0.52941799315286064</v>
      </c>
      <c r="AD212" s="30">
        <f t="shared" si="137"/>
        <v>0.52941799315286064</v>
      </c>
      <c r="AE212" s="15">
        <f>data!G211</f>
        <v>7.7160493827160503E-2</v>
      </c>
      <c r="AF212" s="30">
        <f>AF213</f>
        <v>1.7231795441912143E-2</v>
      </c>
      <c r="AG212" s="30">
        <f t="shared" si="138"/>
        <v>0</v>
      </c>
      <c r="AH212" s="15" t="str">
        <f t="shared" si="142"/>
        <v/>
      </c>
      <c r="AI212" s="9">
        <f>data!C211</f>
        <v>4.163556019875168</v>
      </c>
      <c r="AJ212" s="8">
        <f t="shared" si="139"/>
        <v>0.44579904500660383</v>
      </c>
      <c r="AK212" s="8">
        <f t="shared" si="140"/>
        <v>0.44579904500660383</v>
      </c>
      <c r="AL212" s="74">
        <f t="shared" si="143"/>
        <v>0.44579904500660383</v>
      </c>
      <c r="AR212" s="46">
        <f t="shared" si="131"/>
        <v>6.8038704264408834E-2</v>
      </c>
      <c r="AS212" s="46">
        <f t="shared" si="146"/>
        <v>0.61586092189319874</v>
      </c>
      <c r="AT212" s="46">
        <f t="shared" si="132"/>
        <v>0.59745669741726948</v>
      </c>
    </row>
    <row r="213" spans="1:46">
      <c r="A213">
        <v>1580</v>
      </c>
      <c r="B213">
        <v>1580</v>
      </c>
      <c r="C213">
        <f t="shared" si="126"/>
        <v>1580</v>
      </c>
      <c r="D213">
        <f t="shared" si="127"/>
        <v>1580</v>
      </c>
      <c r="E213" s="15">
        <f t="shared" si="128"/>
        <v>1580</v>
      </c>
      <c r="F213" s="9">
        <f>IF(data!V212="","",data!V212)</f>
        <v>151.20374999999999</v>
      </c>
      <c r="G213" s="35">
        <f t="shared" si="144"/>
        <v>5.8155735813352406E-2</v>
      </c>
      <c r="H213" s="35">
        <f t="shared" si="141"/>
        <v>4.6789546824460855E-2</v>
      </c>
      <c r="I213" s="9">
        <f>IF(data!Z212="","",data!Z212)</f>
        <v>2899.98</v>
      </c>
      <c r="J213" s="9">
        <f t="shared" si="130"/>
        <v>2899.98</v>
      </c>
      <c r="K213" s="8">
        <f t="shared" si="119"/>
        <v>0.11538550296540739</v>
      </c>
      <c r="L213" s="45">
        <f t="shared" si="133"/>
        <v>0.11538550296540739</v>
      </c>
      <c r="M213" s="8">
        <f t="shared" si="122"/>
        <v>0.11538550296540739</v>
      </c>
      <c r="N213" s="8">
        <f t="shared" si="129"/>
        <v>0.11538550296540739</v>
      </c>
      <c r="P213" s="20">
        <f>IF(data!U212="","",data!U212)</f>
        <v>2.1887079071165489</v>
      </c>
      <c r="Q213" s="20">
        <f>IF(ISNA(data!Y212)=TRUE,"",IF(data!Y212="","",data!Y212))</f>
        <v>41.977855420119212</v>
      </c>
      <c r="R213" s="20">
        <f t="shared" si="134"/>
        <v>41.977855420119212</v>
      </c>
      <c r="S213" s="8">
        <f t="shared" si="120"/>
        <v>-3.8932730591582643E-2</v>
      </c>
      <c r="T213" s="34">
        <f t="shared" si="147"/>
        <v>-3.8932730591582643E-2</v>
      </c>
      <c r="U213" s="30">
        <f t="shared" si="123"/>
        <v>-3.8932730591582643E-2</v>
      </c>
      <c r="V213" s="30">
        <f t="shared" si="135"/>
        <v>-3.8932730591582643E-2</v>
      </c>
      <c r="X213" s="9">
        <f>IF(data!W212="","",data!W212)</f>
        <v>1748.6713687499998</v>
      </c>
      <c r="Y213" s="96">
        <f>IF(data!AA212="",#N/A,data!AA212)</f>
        <v>33538.268700000001</v>
      </c>
      <c r="Z213" s="99">
        <f t="shared" si="136"/>
        <v>33538.268700000001</v>
      </c>
      <c r="AA213" s="8">
        <f t="shared" si="121"/>
        <v>-4.6733532565634839E-3</v>
      </c>
      <c r="AB213" s="34">
        <f t="shared" si="148"/>
        <v>-4.6733532565634839E-3</v>
      </c>
      <c r="AC213" s="30">
        <f t="shared" si="124"/>
        <v>-4.6733532565634839E-3</v>
      </c>
      <c r="AD213" s="30">
        <f t="shared" si="137"/>
        <v>-4.6733532565634839E-3</v>
      </c>
      <c r="AE213" s="15">
        <f>data!G212</f>
        <v>8.6467790747946388E-2</v>
      </c>
      <c r="AF213" s="30">
        <f>(AE213/AE212-1)/(A213-A206)</f>
        <v>1.7231795441912143E-2</v>
      </c>
      <c r="AG213" s="30">
        <f t="shared" si="138"/>
        <v>0.12062256809338501</v>
      </c>
      <c r="AH213" s="15" t="str">
        <f t="shared" si="142"/>
        <v/>
      </c>
      <c r="AI213" s="9">
        <f>data!C212</f>
        <v>4.8320967461639794</v>
      </c>
      <c r="AJ213" s="8">
        <f t="shared" si="139"/>
        <v>0.16056964842011556</v>
      </c>
      <c r="AK213" s="8">
        <f t="shared" si="140"/>
        <v>0.16056964842011556</v>
      </c>
      <c r="AL213" s="74">
        <f t="shared" si="143"/>
        <v>0.16056964842011556</v>
      </c>
      <c r="AR213" s="46">
        <f t="shared" si="131"/>
        <v>4.0230693294109887E-2</v>
      </c>
      <c r="AS213" s="46">
        <f t="shared" si="146"/>
        <v>0.17354123877875979</v>
      </c>
      <c r="AT213" s="46">
        <f t="shared" si="132"/>
        <v>3.5557340037546403E-2</v>
      </c>
    </row>
    <row r="214" spans="1:46">
      <c r="A214">
        <v>1581</v>
      </c>
      <c r="B214">
        <v>1581</v>
      </c>
      <c r="C214">
        <f t="shared" si="126"/>
        <v>1581</v>
      </c>
      <c r="D214">
        <f t="shared" si="127"/>
        <v>1581</v>
      </c>
      <c r="E214" s="15">
        <f t="shared" si="128"/>
        <v>1581</v>
      </c>
      <c r="F214" s="9">
        <f>IF(data!V213="","",data!V213)</f>
        <v>135.68875</v>
      </c>
      <c r="G214" s="35">
        <f t="shared" si="144"/>
        <v>4.6789546824460855E-2</v>
      </c>
      <c r="H214" s="35">
        <f t="shared" si="141"/>
        <v>6.9813749999999994E-2</v>
      </c>
      <c r="I214" s="9">
        <f>IF(data!Z213="","",data!Z213)</f>
        <v>2000</v>
      </c>
      <c r="J214" s="9">
        <f t="shared" si="130"/>
        <v>2000</v>
      </c>
      <c r="K214" s="8">
        <f t="shared" si="119"/>
        <v>-0.31034007131083663</v>
      </c>
      <c r="L214" s="45">
        <f t="shared" si="133"/>
        <v>-0.31034007131083663</v>
      </c>
      <c r="M214" s="8">
        <f t="shared" si="122"/>
        <v>-0.31034007131083663</v>
      </c>
      <c r="N214" s="8">
        <f t="shared" si="129"/>
        <v>-0.31034007131083663</v>
      </c>
      <c r="P214" s="20">
        <f>IF(data!U213="","",data!U213)</f>
        <v>2.4384157749603297</v>
      </c>
      <c r="Q214" s="20">
        <f>IF(ISNA(data!Y213)=TRUE,"",IF(data!Y213="","",data!Y213))</f>
        <v>35.94131090396705</v>
      </c>
      <c r="R214" s="20">
        <f t="shared" si="134"/>
        <v>35.94131090396705</v>
      </c>
      <c r="S214" s="8">
        <f t="shared" si="120"/>
        <v>-0.14380307082717136</v>
      </c>
      <c r="T214" s="34">
        <f t="shared" si="147"/>
        <v>-0.14380307082717136</v>
      </c>
      <c r="U214" s="30">
        <f t="shared" si="123"/>
        <v>-0.14380307082717136</v>
      </c>
      <c r="V214" s="30">
        <f t="shared" si="135"/>
        <v>-0.14380307082717136</v>
      </c>
      <c r="X214" s="9">
        <f>IF(data!W213="","",data!W213)</f>
        <v>1569.2403937499998</v>
      </c>
      <c r="Y214" s="96">
        <f>IF(data!AA213="",#N/A,data!AA213)</f>
        <v>23130</v>
      </c>
      <c r="Z214" s="99">
        <f t="shared" si="136"/>
        <v>23130</v>
      </c>
      <c r="AA214" s="8">
        <f t="shared" si="121"/>
        <v>-0.31034007131083663</v>
      </c>
      <c r="AB214" s="34">
        <f t="shared" si="148"/>
        <v>-0.31034007131083663</v>
      </c>
      <c r="AC214" s="30">
        <f t="shared" si="124"/>
        <v>-0.31034007131083663</v>
      </c>
      <c r="AD214" s="30">
        <f t="shared" si="137"/>
        <v>-0.31034007131083663</v>
      </c>
      <c r="AE214" s="15">
        <f>data!G213</f>
        <v>8.6467790747946388E-2</v>
      </c>
      <c r="AF214" s="30">
        <f t="shared" ref="AF214:AF233" si="149">AF215</f>
        <v>3.4233548877900281E-3</v>
      </c>
      <c r="AG214" s="30">
        <f t="shared" si="138"/>
        <v>0</v>
      </c>
      <c r="AH214" s="15" t="str">
        <f t="shared" si="142"/>
        <v/>
      </c>
      <c r="AI214" s="9">
        <f>data!C213</f>
        <v>3.8922161290605395</v>
      </c>
      <c r="AJ214" s="8">
        <f t="shared" si="139"/>
        <v>-0.1945078226857887</v>
      </c>
      <c r="AK214" s="8">
        <f t="shared" si="140"/>
        <v>-0.1945078226857887</v>
      </c>
      <c r="AL214" s="74">
        <f t="shared" si="143"/>
        <v>-0.1945078226857887</v>
      </c>
      <c r="AR214" s="46">
        <f t="shared" si="131"/>
        <v>4.3218240561602617E-2</v>
      </c>
      <c r="AS214" s="46">
        <f t="shared" si="146"/>
        <v>-0.26355052448637578</v>
      </c>
      <c r="AT214" s="46">
        <f t="shared" si="132"/>
        <v>-0.26712183074923401</v>
      </c>
    </row>
    <row r="215" spans="1:46">
      <c r="A215">
        <v>1582</v>
      </c>
      <c r="B215">
        <v>1582</v>
      </c>
      <c r="C215">
        <f t="shared" si="126"/>
        <v>1582</v>
      </c>
      <c r="D215">
        <f t="shared" si="127"/>
        <v>1582</v>
      </c>
      <c r="E215" s="15">
        <f t="shared" si="128"/>
        <v>1582</v>
      </c>
      <c r="F215" s="9">
        <f>IF(data!V214="","",data!V214)</f>
        <v>139.6275</v>
      </c>
      <c r="G215" s="35">
        <f t="shared" si="144"/>
        <v>6.9813749999999994E-2</v>
      </c>
      <c r="H215" s="35">
        <f t="shared" si="141"/>
        <v>4.5991249999999997E-2</v>
      </c>
      <c r="I215" s="9">
        <f>IF(data!Z214="","",data!Z214)</f>
        <v>3000</v>
      </c>
      <c r="J215" s="9">
        <f t="shared" si="130"/>
        <v>3000</v>
      </c>
      <c r="K215" s="8">
        <f t="shared" si="119"/>
        <v>0.5</v>
      </c>
      <c r="L215" s="45">
        <f t="shared" si="133"/>
        <v>0.5</v>
      </c>
      <c r="M215" s="8">
        <f t="shared" si="122"/>
        <v>0.5</v>
      </c>
      <c r="N215" s="8">
        <f t="shared" si="129"/>
        <v>0.5</v>
      </c>
      <c r="P215" s="20">
        <f>IF(data!U214="","",data!U214)</f>
        <v>2.3030101398694791</v>
      </c>
      <c r="Q215" s="20">
        <f>IF(ISNA(data!Y214)=TRUE,"",IF(data!Y214="","",data!Y214))</f>
        <v>49.481874413052132</v>
      </c>
      <c r="R215" s="20">
        <f t="shared" si="134"/>
        <v>49.481874413052132</v>
      </c>
      <c r="S215" s="8">
        <f t="shared" si="120"/>
        <v>0.376740947075209</v>
      </c>
      <c r="T215" s="34">
        <f t="shared" si="147"/>
        <v>0.376740947075209</v>
      </c>
      <c r="U215" s="30">
        <f t="shared" si="123"/>
        <v>0.376740947075209</v>
      </c>
      <c r="V215" s="30">
        <f t="shared" si="135"/>
        <v>0.376740947075209</v>
      </c>
      <c r="X215" s="9">
        <f>IF(data!W214="","",data!W214)</f>
        <v>1614.7920374999999</v>
      </c>
      <c r="Y215" s="96">
        <f>IF(data!AA214="",#N/A,data!AA214)</f>
        <v>34695</v>
      </c>
      <c r="Z215" s="99">
        <f t="shared" si="136"/>
        <v>34695</v>
      </c>
      <c r="AA215" s="8">
        <f t="shared" si="121"/>
        <v>0.5</v>
      </c>
      <c r="AB215" s="34">
        <f t="shared" si="148"/>
        <v>0.5</v>
      </c>
      <c r="AC215" s="30">
        <f t="shared" si="124"/>
        <v>0.5</v>
      </c>
      <c r="AD215" s="30">
        <f t="shared" si="137"/>
        <v>0.5</v>
      </c>
      <c r="AE215" s="15">
        <f>data!G214</f>
        <v>8.6467790747946388E-2</v>
      </c>
      <c r="AF215" s="30">
        <f t="shared" si="149"/>
        <v>3.4233548877900281E-3</v>
      </c>
      <c r="AG215" s="30">
        <f t="shared" si="138"/>
        <v>0</v>
      </c>
      <c r="AH215" s="15" t="str">
        <f t="shared" si="142"/>
        <v/>
      </c>
      <c r="AI215" s="9">
        <f>data!C214</f>
        <v>4.2406846444089039</v>
      </c>
      <c r="AJ215" s="8">
        <f t="shared" si="139"/>
        <v>8.9529590288315752E-2</v>
      </c>
      <c r="AK215" s="8">
        <f t="shared" si="140"/>
        <v>8.9529590288315752E-2</v>
      </c>
      <c r="AL215" s="74">
        <f t="shared" si="143"/>
        <v>8.9529590288315752E-2</v>
      </c>
      <c r="AR215" s="46">
        <f t="shared" si="131"/>
        <v>6.6163892626990295E-2</v>
      </c>
      <c r="AS215" s="46">
        <f t="shared" si="146"/>
        <v>0.56981375000000001</v>
      </c>
      <c r="AT215" s="46">
        <f t="shared" si="132"/>
        <v>0.56616389262699029</v>
      </c>
    </row>
    <row r="216" spans="1:46">
      <c r="A216">
        <v>1583</v>
      </c>
      <c r="B216">
        <v>1583</v>
      </c>
      <c r="C216">
        <f t="shared" si="126"/>
        <v>1583</v>
      </c>
      <c r="D216">
        <f t="shared" si="127"/>
        <v>1583</v>
      </c>
      <c r="E216" s="15">
        <f t="shared" si="128"/>
        <v>1583</v>
      </c>
      <c r="F216" s="9">
        <f>IF(data!V215="","",data!V215)</f>
        <v>137.97375</v>
      </c>
      <c r="G216" s="35">
        <f t="shared" si="144"/>
        <v>4.5991249999999997E-2</v>
      </c>
      <c r="H216" s="35">
        <f t="shared" si="141"/>
        <v>4.5462046204620465E-2</v>
      </c>
      <c r="I216" s="9">
        <f>IF(data!Z215="","",data!Z215)</f>
        <v>3030</v>
      </c>
      <c r="J216" s="9">
        <f t="shared" si="130"/>
        <v>3030</v>
      </c>
      <c r="K216" s="8">
        <f t="shared" si="119"/>
        <v>1.0000000000000009E-2</v>
      </c>
      <c r="L216" s="45">
        <f t="shared" si="133"/>
        <v>1.0000000000000009E-2</v>
      </c>
      <c r="M216" s="8">
        <f t="shared" si="122"/>
        <v>1.0000000000000009E-2</v>
      </c>
      <c r="N216" s="8">
        <f t="shared" si="129"/>
        <v>1.0000000000000009E-2</v>
      </c>
      <c r="P216" s="20">
        <f>IF(data!U215="","",data!U215)</f>
        <v>2.1545048499977395</v>
      </c>
      <c r="Q216" s="20">
        <f>IF(ISNA(data!Y215)=TRUE,"",IF(data!Y215="","",data!Y215))</f>
        <v>47.314432603978311</v>
      </c>
      <c r="R216" s="20">
        <f t="shared" si="134"/>
        <v>47.314432603978311</v>
      </c>
      <c r="S216" s="8">
        <f t="shared" si="120"/>
        <v>-4.3802742616033563E-2</v>
      </c>
      <c r="T216" s="34">
        <f t="shared" si="147"/>
        <v>-4.3802742616033563E-2</v>
      </c>
      <c r="U216" s="30">
        <f t="shared" si="123"/>
        <v>-4.3802742616033563E-2</v>
      </c>
      <c r="V216" s="30">
        <f t="shared" si="135"/>
        <v>-4.3802742616033563E-2</v>
      </c>
      <c r="X216" s="9">
        <f>IF(data!W215="","",data!W215)</f>
        <v>1595.6664187499998</v>
      </c>
      <c r="Y216" s="96">
        <f>IF(data!AA215="",#N/A,data!AA215)</f>
        <v>35041.949999999997</v>
      </c>
      <c r="Z216" s="99">
        <f t="shared" si="136"/>
        <v>35041.949999999997</v>
      </c>
      <c r="AA216" s="8">
        <f t="shared" si="121"/>
        <v>1.0000000000000009E-2</v>
      </c>
      <c r="AB216" s="34">
        <f t="shared" si="148"/>
        <v>1.0000000000000009E-2</v>
      </c>
      <c r="AC216" s="30">
        <f t="shared" si="124"/>
        <v>1.0000000000000009E-2</v>
      </c>
      <c r="AD216" s="30">
        <f t="shared" si="137"/>
        <v>1.0000000000000009E-2</v>
      </c>
      <c r="AE216" s="15">
        <f>data!G215</f>
        <v>8.6467790747946388E-2</v>
      </c>
      <c r="AF216" s="30">
        <f t="shared" si="149"/>
        <v>3.4233548877900281E-3</v>
      </c>
      <c r="AG216" s="30">
        <f t="shared" si="138"/>
        <v>0</v>
      </c>
      <c r="AH216" s="15" t="str">
        <f t="shared" si="142"/>
        <v/>
      </c>
      <c r="AI216" s="9">
        <f>data!C215</f>
        <v>4.4792969837321897</v>
      </c>
      <c r="AJ216" s="8">
        <f t="shared" si="139"/>
        <v>5.6267409470751817E-2</v>
      </c>
      <c r="AK216" s="8">
        <f t="shared" si="140"/>
        <v>5.6267409470751817E-2</v>
      </c>
      <c r="AL216" s="74">
        <f t="shared" si="143"/>
        <v>5.6267409470751817E-2</v>
      </c>
      <c r="AR216" s="46">
        <f t="shared" si="131"/>
        <v>4.242266726686883E-2</v>
      </c>
      <c r="AS216" s="46">
        <f t="shared" si="146"/>
        <v>5.5991250000000006E-2</v>
      </c>
      <c r="AT216" s="46">
        <f t="shared" si="132"/>
        <v>5.2422667266868839E-2</v>
      </c>
    </row>
    <row r="217" spans="1:46">
      <c r="A217">
        <v>1584</v>
      </c>
      <c r="B217">
        <v>1584</v>
      </c>
      <c r="C217">
        <f t="shared" si="126"/>
        <v>1584</v>
      </c>
      <c r="D217">
        <f t="shared" si="127"/>
        <v>1584</v>
      </c>
      <c r="E217" s="15">
        <f t="shared" si="128"/>
        <v>1584</v>
      </c>
      <c r="F217" s="9">
        <f>IF(data!V216="","",data!V216)</f>
        <v>137.75</v>
      </c>
      <c r="G217" s="35">
        <f t="shared" si="144"/>
        <v>4.5462046204620465E-2</v>
      </c>
      <c r="H217" s="35">
        <f t="shared" si="141"/>
        <v>7.8687499999999994E-2</v>
      </c>
      <c r="I217" s="9">
        <f>IF(data!Z216="","",data!Z216)</f>
        <v>2000</v>
      </c>
      <c r="J217" s="9">
        <f t="shared" si="130"/>
        <v>2000</v>
      </c>
      <c r="K217" s="8">
        <f t="shared" si="119"/>
        <v>-0.33993399339933994</v>
      </c>
      <c r="L217" s="45">
        <f t="shared" si="133"/>
        <v>-0.33993399339933994</v>
      </c>
      <c r="M217" s="8">
        <f t="shared" si="122"/>
        <v>-0.33993399339933994</v>
      </c>
      <c r="N217" s="8">
        <f t="shared" si="129"/>
        <v>-0.33993399339933994</v>
      </c>
      <c r="P217" s="20">
        <f>IF(data!U216="","",data!U216)</f>
        <v>2.2974720045961257</v>
      </c>
      <c r="Q217" s="20">
        <f>IF(ISNA(data!Y216)=TRUE,"",IF(data!Y216="","",data!Y216))</f>
        <v>33.357125293591658</v>
      </c>
      <c r="R217" s="20">
        <f t="shared" si="134"/>
        <v>33.357125293591658</v>
      </c>
      <c r="S217" s="8">
        <f t="shared" si="120"/>
        <v>-0.29499048265482297</v>
      </c>
      <c r="T217" s="34">
        <f t="shared" si="147"/>
        <v>-0.29499048265482297</v>
      </c>
      <c r="U217" s="30">
        <f t="shared" si="123"/>
        <v>-0.29499048265482297</v>
      </c>
      <c r="V217" s="30">
        <f t="shared" si="135"/>
        <v>-0.29499048265482297</v>
      </c>
      <c r="X217" s="9">
        <f>IF(data!W216="","",data!W216)</f>
        <v>1593.0787499999999</v>
      </c>
      <c r="Y217" s="96">
        <f>IF(data!AA216="",#N/A,data!AA216)</f>
        <v>23130</v>
      </c>
      <c r="Z217" s="99">
        <f t="shared" si="136"/>
        <v>23130</v>
      </c>
      <c r="AA217" s="8">
        <f t="shared" si="121"/>
        <v>-0.33993399339933983</v>
      </c>
      <c r="AB217" s="34">
        <f t="shared" si="148"/>
        <v>-0.33993399339933983</v>
      </c>
      <c r="AC217" s="30">
        <f t="shared" si="124"/>
        <v>-0.33993399339933983</v>
      </c>
      <c r="AD217" s="30">
        <f t="shared" si="137"/>
        <v>-0.33993399339933983</v>
      </c>
      <c r="AE217" s="15">
        <f>data!G216</f>
        <v>8.6467790747946388E-2</v>
      </c>
      <c r="AF217" s="30">
        <f t="shared" si="149"/>
        <v>3.4233548877900281E-3</v>
      </c>
      <c r="AG217" s="30">
        <f t="shared" si="138"/>
        <v>0</v>
      </c>
      <c r="AH217" s="15" t="str">
        <f t="shared" si="142"/>
        <v/>
      </c>
      <c r="AI217" s="9">
        <f>data!C216</f>
        <v>4.193747176015644</v>
      </c>
      <c r="AJ217" s="8">
        <f t="shared" si="139"/>
        <v>-6.3748800035719699E-2</v>
      </c>
      <c r="AK217" s="8">
        <f t="shared" si="140"/>
        <v>-6.3748800035719699E-2</v>
      </c>
      <c r="AL217" s="74">
        <f t="shared" si="143"/>
        <v>-6.3748800035719699E-2</v>
      </c>
      <c r="AR217" s="46">
        <f t="shared" si="131"/>
        <v>4.189526894311868E-2</v>
      </c>
      <c r="AS217" s="46">
        <f t="shared" si="146"/>
        <v>-0.29447194719471947</v>
      </c>
      <c r="AT217" s="46">
        <f t="shared" si="132"/>
        <v>-0.29803872445622115</v>
      </c>
    </row>
    <row r="218" spans="1:46">
      <c r="A218">
        <v>1585</v>
      </c>
      <c r="B218">
        <v>1585</v>
      </c>
      <c r="C218">
        <f t="shared" si="126"/>
        <v>1585</v>
      </c>
      <c r="D218">
        <f t="shared" si="127"/>
        <v>1585</v>
      </c>
      <c r="E218" s="15">
        <f t="shared" si="128"/>
        <v>1585</v>
      </c>
      <c r="F218" s="9">
        <f>IF(data!V217="","",data!V217)</f>
        <v>157.375</v>
      </c>
      <c r="G218" s="35">
        <f t="shared" si="144"/>
        <v>7.8687499999999994E-2</v>
      </c>
      <c r="H218" s="35">
        <f t="shared" si="141"/>
        <v>6.8531935319353199E-2</v>
      </c>
      <c r="I218" s="9">
        <f>IF(data!Z217="","",data!Z217)</f>
        <v>2666.64</v>
      </c>
      <c r="J218" s="9">
        <f t="shared" si="130"/>
        <v>2666.64</v>
      </c>
      <c r="K218" s="8">
        <f t="shared" si="119"/>
        <v>0.33331999999999984</v>
      </c>
      <c r="L218" s="45">
        <f t="shared" si="133"/>
        <v>0.33331999999999984</v>
      </c>
      <c r="M218" s="8">
        <f t="shared" si="122"/>
        <v>0.33331999999999984</v>
      </c>
      <c r="N218" s="8">
        <f t="shared" si="129"/>
        <v>0.33331999999999984</v>
      </c>
      <c r="P218" s="20">
        <f>IF(data!U217="","",data!U217)</f>
        <v>2.2030102766152435</v>
      </c>
      <c r="Q218" s="20">
        <f>IF(ISNA(data!Y217)=TRUE,"",IF(data!Y217="","",data!Y217))</f>
        <v>37.328898008154241</v>
      </c>
      <c r="R218" s="20">
        <f t="shared" si="134"/>
        <v>37.328898008154241</v>
      </c>
      <c r="S218" s="8">
        <f t="shared" si="120"/>
        <v>0.11906819546364256</v>
      </c>
      <c r="T218" s="34">
        <f t="shared" si="147"/>
        <v>0.11906819546364256</v>
      </c>
      <c r="U218" s="30">
        <f t="shared" si="123"/>
        <v>0.11906819546364256</v>
      </c>
      <c r="V218" s="30">
        <f t="shared" si="135"/>
        <v>0.11906819546364256</v>
      </c>
      <c r="X218" s="9">
        <f>IF(data!W217="","",data!W217)</f>
        <v>1820.0418749999999</v>
      </c>
      <c r="Y218" s="96">
        <f>IF(data!AA217="",#N/A,data!AA217)</f>
        <v>30839.691599999998</v>
      </c>
      <c r="Z218" s="99">
        <f t="shared" si="136"/>
        <v>30839.691599999998</v>
      </c>
      <c r="AA218" s="8">
        <f t="shared" si="121"/>
        <v>0.33331999999999984</v>
      </c>
      <c r="AB218" s="34">
        <f t="shared" si="148"/>
        <v>0.33331999999999984</v>
      </c>
      <c r="AC218" s="30">
        <f t="shared" si="124"/>
        <v>0.33331999999999984</v>
      </c>
      <c r="AD218" s="30">
        <f t="shared" si="137"/>
        <v>0.33331999999999984</v>
      </c>
      <c r="AE218" s="15">
        <f>data!G217</f>
        <v>8.6467790747946388E-2</v>
      </c>
      <c r="AF218" s="30">
        <f t="shared" si="149"/>
        <v>3.4233548877900281E-3</v>
      </c>
      <c r="AG218" s="30">
        <f t="shared" si="138"/>
        <v>0</v>
      </c>
      <c r="AH218" s="15" t="str">
        <f t="shared" si="142"/>
        <v/>
      </c>
      <c r="AI218" s="9">
        <f>data!C217</f>
        <v>4.9966633020148628</v>
      </c>
      <c r="AJ218" s="8">
        <f t="shared" si="139"/>
        <v>0.19145553899652246</v>
      </c>
      <c r="AK218" s="8">
        <f t="shared" si="140"/>
        <v>0.19145553899652246</v>
      </c>
      <c r="AL218" s="74">
        <f t="shared" si="143"/>
        <v>0.19145553899652246</v>
      </c>
      <c r="AR218" s="46">
        <f t="shared" si="131"/>
        <v>7.5007368271417851E-2</v>
      </c>
      <c r="AS218" s="46">
        <f t="shared" si="146"/>
        <v>0.41200749999999986</v>
      </c>
      <c r="AT218" s="46">
        <f t="shared" si="132"/>
        <v>0.40832736827141769</v>
      </c>
    </row>
    <row r="219" spans="1:46">
      <c r="A219">
        <v>1586</v>
      </c>
      <c r="B219">
        <v>1586</v>
      </c>
      <c r="C219">
        <f t="shared" si="126"/>
        <v>1586</v>
      </c>
      <c r="D219">
        <f t="shared" si="127"/>
        <v>1586</v>
      </c>
      <c r="E219" s="15">
        <f t="shared" si="128"/>
        <v>1586</v>
      </c>
      <c r="F219" s="9">
        <f>IF(data!V218="","",data!V218)</f>
        <v>182.75</v>
      </c>
      <c r="G219" s="35">
        <f t="shared" si="144"/>
        <v>6.8531935319353199E-2</v>
      </c>
      <c r="H219" s="35">
        <f t="shared" si="141"/>
        <v>5.0833333333333335E-2</v>
      </c>
      <c r="I219" s="9">
        <f>IF(data!Z218="","",data!Z218)</f>
        <v>3000</v>
      </c>
      <c r="J219" s="9">
        <f t="shared" si="130"/>
        <v>3000</v>
      </c>
      <c r="K219" s="8">
        <f t="shared" si="119"/>
        <v>0.12501125011250114</v>
      </c>
      <c r="L219" s="45">
        <f t="shared" si="133"/>
        <v>0.12501125011250114</v>
      </c>
      <c r="M219" s="8">
        <f t="shared" si="122"/>
        <v>0.12501125011250114</v>
      </c>
      <c r="N219" s="8">
        <f t="shared" si="129"/>
        <v>0.12501125011250114</v>
      </c>
      <c r="P219" s="20">
        <f>IF(data!U218="","",data!U218)</f>
        <v>2.6276163498691054</v>
      </c>
      <c r="Q219" s="20">
        <f>IF(ISNA(data!Y218)=TRUE,"",IF(data!Y218="","",data!Y218))</f>
        <v>43.134604922611864</v>
      </c>
      <c r="R219" s="20">
        <f t="shared" si="134"/>
        <v>43.134604922611864</v>
      </c>
      <c r="S219" s="8">
        <f t="shared" si="120"/>
        <v>0.15552848394263896</v>
      </c>
      <c r="T219" s="34">
        <f t="shared" si="147"/>
        <v>0.15552848394263896</v>
      </c>
      <c r="U219" s="30">
        <f t="shared" si="123"/>
        <v>0.15552848394263896</v>
      </c>
      <c r="V219" s="30">
        <f t="shared" si="135"/>
        <v>0.15552848394263896</v>
      </c>
      <c r="X219" s="9">
        <f>IF(data!W218="","",data!W218)</f>
        <v>2113.5037499999999</v>
      </c>
      <c r="Y219" s="96">
        <f>IF(data!AA218="",#N/A,data!AA218)</f>
        <v>34695</v>
      </c>
      <c r="Z219" s="99">
        <f t="shared" si="136"/>
        <v>34695</v>
      </c>
      <c r="AA219" s="8">
        <f t="shared" si="121"/>
        <v>0.12501125011250114</v>
      </c>
      <c r="AB219" s="34">
        <f t="shared" si="148"/>
        <v>0.12501125011250114</v>
      </c>
      <c r="AC219" s="30">
        <f t="shared" si="124"/>
        <v>0.12501125011250114</v>
      </c>
      <c r="AD219" s="30">
        <f t="shared" si="137"/>
        <v>0.12501125011250114</v>
      </c>
      <c r="AE219" s="15">
        <f>data!G218</f>
        <v>8.6467790747946388E-2</v>
      </c>
      <c r="AF219" s="30">
        <f t="shared" si="149"/>
        <v>3.4233548877900281E-3</v>
      </c>
      <c r="AG219" s="30">
        <f t="shared" si="138"/>
        <v>0</v>
      </c>
      <c r="AH219" s="15" t="str">
        <f t="shared" si="142"/>
        <v/>
      </c>
      <c r="AI219" s="9">
        <f>data!C218</f>
        <v>4.8647026065607957</v>
      </c>
      <c r="AJ219" s="8">
        <f t="shared" si="139"/>
        <v>-2.6409763371659456E-2</v>
      </c>
      <c r="AK219" s="8">
        <f t="shared" si="140"/>
        <v>-2.6409763371659456E-2</v>
      </c>
      <c r="AL219" s="74">
        <f t="shared" si="143"/>
        <v>-2.6409763371659456E-2</v>
      </c>
      <c r="AR219" s="46">
        <f t="shared" si="131"/>
        <v>6.4886451082099894E-2</v>
      </c>
      <c r="AS219" s="46">
        <f t="shared" si="146"/>
        <v>0.19354318543185434</v>
      </c>
      <c r="AT219" s="46">
        <f t="shared" si="132"/>
        <v>0.18989770119460103</v>
      </c>
    </row>
    <row r="220" spans="1:46">
      <c r="A220">
        <v>1587</v>
      </c>
      <c r="B220">
        <v>1587</v>
      </c>
      <c r="C220">
        <f t="shared" si="126"/>
        <v>1587</v>
      </c>
      <c r="D220">
        <f t="shared" si="127"/>
        <v>1587</v>
      </c>
      <c r="E220" s="15">
        <f t="shared" si="128"/>
        <v>1587</v>
      </c>
      <c r="F220" s="9">
        <f>IF(data!V219="","",data!V219)</f>
        <v>152.5</v>
      </c>
      <c r="G220" s="35">
        <f t="shared" si="144"/>
        <v>5.0833333333333335E-2</v>
      </c>
      <c r="H220" s="35">
        <f t="shared" si="141"/>
        <v>4.1250000000000002E-2</v>
      </c>
      <c r="I220" s="9">
        <f>IF(data!Z219="","",data!Z219)</f>
        <v>3000</v>
      </c>
      <c r="J220" s="9">
        <f t="shared" si="130"/>
        <v>3000</v>
      </c>
      <c r="K220" s="8">
        <f t="shared" si="119"/>
        <v>0</v>
      </c>
      <c r="L220" s="45">
        <f t="shared" si="133"/>
        <v>0</v>
      </c>
      <c r="M220" s="8">
        <f t="shared" si="122"/>
        <v>0</v>
      </c>
      <c r="N220" s="8">
        <f t="shared" si="129"/>
        <v>0</v>
      </c>
      <c r="P220" s="20">
        <f>IF(data!U219="","",data!U219)</f>
        <v>2.5684742853293199</v>
      </c>
      <c r="Q220" s="20">
        <f>IF(ISNA(data!Y219)=TRUE,"",IF(data!Y219="","",data!Y219))</f>
        <v>50.527362990084995</v>
      </c>
      <c r="R220" s="20">
        <f t="shared" si="134"/>
        <v>50.527362990084995</v>
      </c>
      <c r="S220" s="8">
        <f t="shared" si="120"/>
        <v>0.17138810198300258</v>
      </c>
      <c r="T220" s="34">
        <f t="shared" si="147"/>
        <v>0.17138810198300258</v>
      </c>
      <c r="U220" s="30">
        <f t="shared" si="123"/>
        <v>0.17138810198300258</v>
      </c>
      <c r="V220" s="30">
        <f t="shared" si="135"/>
        <v>0.17138810198300258</v>
      </c>
      <c r="X220" s="9">
        <f>IF(data!W219="","",data!W219)</f>
        <v>1763.6624999999999</v>
      </c>
      <c r="Y220" s="96">
        <f>IF(data!AA219="",#N/A,data!AA219)</f>
        <v>34695</v>
      </c>
      <c r="Z220" s="99">
        <f t="shared" si="136"/>
        <v>34695</v>
      </c>
      <c r="AA220" s="8">
        <f t="shared" si="121"/>
        <v>0</v>
      </c>
      <c r="AB220" s="34">
        <f t="shared" si="148"/>
        <v>0</v>
      </c>
      <c r="AC220" s="30">
        <f t="shared" si="124"/>
        <v>0</v>
      </c>
      <c r="AD220" s="30">
        <f t="shared" si="137"/>
        <v>0</v>
      </c>
      <c r="AE220" s="15">
        <f>data!G219</f>
        <v>8.6467790747946388E-2</v>
      </c>
      <c r="AF220" s="30">
        <f t="shared" si="149"/>
        <v>3.4233548877900281E-3</v>
      </c>
      <c r="AG220" s="30">
        <f t="shared" si="138"/>
        <v>0</v>
      </c>
      <c r="AH220" s="15" t="str">
        <f t="shared" si="142"/>
        <v/>
      </c>
      <c r="AI220" s="9">
        <f>data!C219</f>
        <v>4.1529383799660478</v>
      </c>
      <c r="AJ220" s="8">
        <f t="shared" si="139"/>
        <v>-0.14631197097944382</v>
      </c>
      <c r="AK220" s="8">
        <f t="shared" si="140"/>
        <v>-0.14631197097944382</v>
      </c>
      <c r="AL220" s="74">
        <f t="shared" si="143"/>
        <v>-0.14631197097944382</v>
      </c>
      <c r="AR220" s="46">
        <f t="shared" si="131"/>
        <v>4.7248230983067963E-2</v>
      </c>
      <c r="AS220" s="46">
        <f t="shared" si="146"/>
        <v>5.0833333333333335E-2</v>
      </c>
      <c r="AT220" s="46">
        <f t="shared" si="132"/>
        <v>4.7248230983067963E-2</v>
      </c>
    </row>
    <row r="221" spans="1:46">
      <c r="A221">
        <v>1588</v>
      </c>
      <c r="B221">
        <v>1588</v>
      </c>
      <c r="C221">
        <f t="shared" si="126"/>
        <v>1588</v>
      </c>
      <c r="D221">
        <f t="shared" si="127"/>
        <v>1588</v>
      </c>
      <c r="E221" s="15">
        <f t="shared" si="128"/>
        <v>1588</v>
      </c>
      <c r="F221" s="9">
        <f>IF(data!V220="","",data!V220)</f>
        <v>123.75</v>
      </c>
      <c r="G221" s="35">
        <f t="shared" si="144"/>
        <v>4.1250000000000002E-2</v>
      </c>
      <c r="H221" s="35">
        <f t="shared" si="141"/>
        <v>3.4535911633780766E-2</v>
      </c>
      <c r="I221" s="9">
        <f>IF(data!Z220="","",data!Z220)</f>
        <v>3499.98</v>
      </c>
      <c r="J221" s="9">
        <f t="shared" si="130"/>
        <v>3499.98</v>
      </c>
      <c r="K221" s="8">
        <f t="shared" si="119"/>
        <v>0.16666000000000003</v>
      </c>
      <c r="L221" s="45">
        <f t="shared" si="133"/>
        <v>0.16666000000000003</v>
      </c>
      <c r="M221" s="8">
        <f t="shared" si="122"/>
        <v>0.16666000000000003</v>
      </c>
      <c r="N221" s="8">
        <f t="shared" si="129"/>
        <v>0.16666000000000003</v>
      </c>
      <c r="P221" s="20">
        <f>IF(data!U220="","",data!U220)</f>
        <v>2.0504393153680205</v>
      </c>
      <c r="Q221" s="20">
        <f>IF(ISNA(data!Y220)=TRUE,"",IF(data!Y220="","",data!Y220))</f>
        <v>57.991891676781933</v>
      </c>
      <c r="R221" s="20">
        <f t="shared" si="134"/>
        <v>57.991891676781933</v>
      </c>
      <c r="S221" s="8">
        <f t="shared" si="120"/>
        <v>0.14773240171195368</v>
      </c>
      <c r="T221" s="34">
        <f t="shared" si="147"/>
        <v>0.14773240171195368</v>
      </c>
      <c r="U221" s="30">
        <f t="shared" si="123"/>
        <v>0.14773240171195368</v>
      </c>
      <c r="V221" s="30">
        <f t="shared" si="135"/>
        <v>0.14773240171195368</v>
      </c>
      <c r="X221" s="9">
        <f>IF(data!W220="","",data!W220)</f>
        <v>1431.16875</v>
      </c>
      <c r="Y221" s="96">
        <f>IF(data!AA220="",#N/A,data!AA220)</f>
        <v>40477.268700000001</v>
      </c>
      <c r="Z221" s="99">
        <f t="shared" si="136"/>
        <v>40477.268700000001</v>
      </c>
      <c r="AA221" s="8">
        <f t="shared" si="121"/>
        <v>0.16666000000000003</v>
      </c>
      <c r="AB221" s="34">
        <f t="shared" si="148"/>
        <v>0.16666000000000003</v>
      </c>
      <c r="AC221" s="30">
        <f t="shared" si="124"/>
        <v>0.16666000000000003</v>
      </c>
      <c r="AD221" s="30">
        <f t="shared" si="137"/>
        <v>0.16666000000000003</v>
      </c>
      <c r="AE221" s="15">
        <f>data!G220</f>
        <v>8.6467790747946388E-2</v>
      </c>
      <c r="AF221" s="30">
        <f t="shared" si="149"/>
        <v>3.4233548877900281E-3</v>
      </c>
      <c r="AG221" s="30">
        <f t="shared" si="138"/>
        <v>0</v>
      </c>
      <c r="AH221" s="15" t="str">
        <f t="shared" si="142"/>
        <v/>
      </c>
      <c r="AI221" s="9">
        <f>data!C220</f>
        <v>4.2214257288060386</v>
      </c>
      <c r="AJ221" s="8">
        <f t="shared" si="139"/>
        <v>1.6491299069202769E-2</v>
      </c>
      <c r="AK221" s="8">
        <f t="shared" si="140"/>
        <v>1.6491299069202769E-2</v>
      </c>
      <c r="AL221" s="74">
        <f t="shared" si="143"/>
        <v>1.6491299069202769E-2</v>
      </c>
      <c r="AR221" s="46">
        <f t="shared" si="131"/>
        <v>3.7697592873388919E-2</v>
      </c>
      <c r="AS221" s="46">
        <f t="shared" si="146"/>
        <v>0.20791000000000004</v>
      </c>
      <c r="AT221" s="46">
        <f t="shared" si="132"/>
        <v>0.20435759287338895</v>
      </c>
    </row>
    <row r="222" spans="1:46">
      <c r="A222">
        <v>1589</v>
      </c>
      <c r="B222">
        <v>1589</v>
      </c>
      <c r="C222">
        <f t="shared" si="126"/>
        <v>1589</v>
      </c>
      <c r="D222">
        <f t="shared" si="127"/>
        <v>1589</v>
      </c>
      <c r="E222" s="15">
        <f t="shared" si="128"/>
        <v>1589</v>
      </c>
      <c r="F222" s="9">
        <f>IF(data!V221="","",data!V221)</f>
        <v>120.875</v>
      </c>
      <c r="G222" s="35">
        <f t="shared" si="144"/>
        <v>3.4535911633780766E-2</v>
      </c>
      <c r="H222" s="35">
        <f t="shared" si="141"/>
        <v>3.3453947368421055E-2</v>
      </c>
      <c r="I222" s="9">
        <f>IF(data!Z221="","",data!Z221)</f>
        <v>3800</v>
      </c>
      <c r="J222" s="9">
        <f t="shared" si="130"/>
        <v>3800</v>
      </c>
      <c r="K222" s="8">
        <f t="shared" si="119"/>
        <v>8.5720489831370372E-2</v>
      </c>
      <c r="L222" s="45">
        <f t="shared" si="133"/>
        <v>8.5720489831370372E-2</v>
      </c>
      <c r="M222" s="8">
        <f t="shared" si="122"/>
        <v>8.5720489831370372E-2</v>
      </c>
      <c r="N222" s="8">
        <f t="shared" si="129"/>
        <v>8.5720489831370372E-2</v>
      </c>
      <c r="P222" s="20">
        <f>IF(data!U221="","",data!U221)</f>
        <v>1.8212255023179369</v>
      </c>
      <c r="Q222" s="20">
        <f>IF(ISNA(data!Y221)=TRUE,"",IF(data!Y221="","",data!Y221))</f>
        <v>57.254659018061318</v>
      </c>
      <c r="R222" s="20">
        <f t="shared" si="134"/>
        <v>57.254659018061318</v>
      </c>
      <c r="S222" s="8">
        <f t="shared" si="120"/>
        <v>-1.2712685125527257E-2</v>
      </c>
      <c r="T222" s="34">
        <f t="shared" si="147"/>
        <v>-1.2712685125527257E-2</v>
      </c>
      <c r="U222" s="30">
        <f t="shared" si="123"/>
        <v>-1.2712685125527257E-2</v>
      </c>
      <c r="V222" s="30">
        <f t="shared" si="135"/>
        <v>-1.2712685125527257E-2</v>
      </c>
      <c r="X222" s="9">
        <f>IF(data!W221="","",data!W221)</f>
        <v>1397.9193749999999</v>
      </c>
      <c r="Y222" s="96">
        <f>IF(data!AA221="",#N/A,data!AA221)</f>
        <v>43947</v>
      </c>
      <c r="Z222" s="99">
        <f t="shared" si="136"/>
        <v>43947</v>
      </c>
      <c r="AA222" s="8">
        <f t="shared" si="121"/>
        <v>8.5720489831370372E-2</v>
      </c>
      <c r="AB222" s="34">
        <f t="shared" si="148"/>
        <v>8.5720489831370372E-2</v>
      </c>
      <c r="AC222" s="30">
        <f t="shared" si="124"/>
        <v>8.5720489831370372E-2</v>
      </c>
      <c r="AD222" s="30">
        <f t="shared" si="137"/>
        <v>8.5720489831370372E-2</v>
      </c>
      <c r="AE222" s="15">
        <f>data!G221</f>
        <v>8.6467790747946388E-2</v>
      </c>
      <c r="AF222" s="30">
        <f t="shared" si="149"/>
        <v>3.4233548877900281E-3</v>
      </c>
      <c r="AG222" s="30">
        <f t="shared" si="138"/>
        <v>0</v>
      </c>
      <c r="AH222" s="15" t="str">
        <f t="shared" si="142"/>
        <v/>
      </c>
      <c r="AI222" s="9">
        <f>data!C221</f>
        <v>4.6423045662738804</v>
      </c>
      <c r="AJ222" s="8">
        <f t="shared" si="139"/>
        <v>9.9700637771703793E-2</v>
      </c>
      <c r="AK222" s="8">
        <f t="shared" si="140"/>
        <v>9.9700637771703793E-2</v>
      </c>
      <c r="AL222" s="74">
        <f t="shared" si="143"/>
        <v>9.9700637771703793E-2</v>
      </c>
      <c r="AR222" s="46">
        <f t="shared" si="131"/>
        <v>3.1006410798032347E-2</v>
      </c>
      <c r="AS222" s="46">
        <f t="shared" si="146"/>
        <v>0.12025640146515114</v>
      </c>
      <c r="AT222" s="46">
        <f t="shared" si="132"/>
        <v>0.11672690062940272</v>
      </c>
    </row>
    <row r="223" spans="1:46">
      <c r="A223">
        <v>1590</v>
      </c>
      <c r="B223">
        <v>1590</v>
      </c>
      <c r="C223">
        <f t="shared" si="126"/>
        <v>1590</v>
      </c>
      <c r="D223">
        <f t="shared" si="127"/>
        <v>1590</v>
      </c>
      <c r="E223" s="15">
        <f t="shared" si="128"/>
        <v>1590</v>
      </c>
      <c r="F223" s="9">
        <f>IF(data!V222="","",data!V222)</f>
        <v>127.125</v>
      </c>
      <c r="G223" s="35">
        <f t="shared" si="144"/>
        <v>3.3453947368421055E-2</v>
      </c>
      <c r="H223" s="35">
        <f t="shared" si="141"/>
        <v>3.911184210526316E-2</v>
      </c>
      <c r="I223" s="9" t="str">
        <f>IF(data!Z222="","",data!Z222)</f>
        <v/>
      </c>
      <c r="J223" s="9">
        <f t="shared" si="130"/>
        <v>3800</v>
      </c>
      <c r="K223" s="49">
        <f>K224</f>
        <v>-0.10526315789473684</v>
      </c>
      <c r="L223" s="45">
        <f t="shared" si="133"/>
        <v>0</v>
      </c>
      <c r="N223" s="8" t="str">
        <f t="shared" si="129"/>
        <v/>
      </c>
      <c r="P223" s="20">
        <f>IF(data!U222="","",data!U222)</f>
        <v>1.8392052344552505</v>
      </c>
      <c r="Q223" s="20" t="str">
        <f>IF(ISNA(data!Y222)=TRUE,"",IF(data!Y222="","",data!Y222))</f>
        <v/>
      </c>
      <c r="R223" s="20">
        <f t="shared" si="134"/>
        <v>57.254659018061318</v>
      </c>
      <c r="S223" s="49">
        <f>S224</f>
        <v>-0.14093970189509952</v>
      </c>
      <c r="T223" s="34">
        <f t="shared" si="147"/>
        <v>0</v>
      </c>
      <c r="U223" s="15"/>
      <c r="V223" s="30" t="str">
        <f t="shared" si="135"/>
        <v/>
      </c>
      <c r="X223" s="9">
        <f>IF(data!W222="","",data!W222)</f>
        <v>1470.2006249999999</v>
      </c>
      <c r="Y223" s="96" t="e">
        <f>IF(data!AA222="",#N/A,data!AA222)</f>
        <v>#N/A</v>
      </c>
      <c r="Z223" s="99">
        <f t="shared" si="136"/>
        <v>43947</v>
      </c>
      <c r="AA223" s="49">
        <f>AA224</f>
        <v>-0.10526315789473684</v>
      </c>
      <c r="AB223" s="34">
        <f t="shared" si="148"/>
        <v>0</v>
      </c>
      <c r="AC223" s="15"/>
      <c r="AD223" s="30"/>
      <c r="AE223" s="15">
        <f>data!G222</f>
        <v>8.6467790747946388E-2</v>
      </c>
      <c r="AF223" s="30">
        <f t="shared" si="149"/>
        <v>3.4233548877900281E-3</v>
      </c>
      <c r="AG223" s="30">
        <f t="shared" si="138"/>
        <v>0</v>
      </c>
      <c r="AH223" s="15" t="str">
        <f t="shared" si="142"/>
        <v/>
      </c>
      <c r="AI223" s="9">
        <f>data!C222</f>
        <v>4.8346121290855573</v>
      </c>
      <c r="AJ223" s="8">
        <f t="shared" si="139"/>
        <v>4.1425020712510419E-2</v>
      </c>
      <c r="AK223" s="8">
        <f t="shared" si="140"/>
        <v>4.1425020712510419E-2</v>
      </c>
      <c r="AL223" s="74">
        <f t="shared" si="143"/>
        <v>4.1425020712510419E-2</v>
      </c>
      <c r="AR223" s="46">
        <f t="shared" si="131"/>
        <v>2.9928137843661551E-2</v>
      </c>
      <c r="AS223" s="46" t="str">
        <f t="shared" si="146"/>
        <v/>
      </c>
      <c r="AT223" s="46" t="str">
        <f t="shared" si="132"/>
        <v/>
      </c>
    </row>
    <row r="224" spans="1:46">
      <c r="A224">
        <v>1591</v>
      </c>
      <c r="B224">
        <v>1591</v>
      </c>
      <c r="C224">
        <f t="shared" si="126"/>
        <v>1591</v>
      </c>
      <c r="D224">
        <f t="shared" si="127"/>
        <v>1591</v>
      </c>
      <c r="E224" s="15">
        <f t="shared" si="128"/>
        <v>1591</v>
      </c>
      <c r="F224" s="9">
        <f>IF(data!V223="","",data!V223)</f>
        <v>148.625</v>
      </c>
      <c r="G224" s="35"/>
      <c r="H224" s="35">
        <f t="shared" si="141"/>
        <v>9.9333333333333329E-2</v>
      </c>
      <c r="I224" s="9">
        <f>IF(data!Z223="","",data!Z223)</f>
        <v>3000</v>
      </c>
      <c r="J224" s="9">
        <f t="shared" si="130"/>
        <v>3000</v>
      </c>
      <c r="K224" s="8">
        <f>M224</f>
        <v>-0.10526315789473684</v>
      </c>
      <c r="L224" s="45">
        <f t="shared" si="133"/>
        <v>-0.21052631578947367</v>
      </c>
      <c r="M224" s="8">
        <f>(I224/I222-1)/(C224-C222)</f>
        <v>-0.10526315789473684</v>
      </c>
      <c r="N224" s="8"/>
      <c r="P224" s="20">
        <f>IF(data!U223="","",data!U223)</f>
        <v>2.0369427748016098</v>
      </c>
      <c r="Q224" s="20">
        <f>IF(ISNA(data!Y223)=TRUE,"",IF(data!Y223="","",data!Y223))</f>
        <v>41.11574986983905</v>
      </c>
      <c r="R224" s="20">
        <f t="shared" si="134"/>
        <v>41.11574986983905</v>
      </c>
      <c r="S224" s="8">
        <f>U224</f>
        <v>-0.14093970189509952</v>
      </c>
      <c r="T224" s="34">
        <f t="shared" si="147"/>
        <v>-0.28187940379019905</v>
      </c>
      <c r="U224" s="30">
        <f>(Q224/Q222-1)/(A224-A222)</f>
        <v>-0.14093970189509952</v>
      </c>
      <c r="V224" s="30"/>
      <c r="X224" s="9">
        <f>IF(data!W223="","",data!W223)</f>
        <v>1718.848125</v>
      </c>
      <c r="Y224" s="96">
        <f>IF(data!AA223="",#N/A,data!AA223)</f>
        <v>34695</v>
      </c>
      <c r="Z224" s="99">
        <f t="shared" si="136"/>
        <v>34695</v>
      </c>
      <c r="AA224" s="8">
        <f>AC224</f>
        <v>-0.10526315789473684</v>
      </c>
      <c r="AB224" s="34">
        <f t="shared" si="148"/>
        <v>-0.21052631578947367</v>
      </c>
      <c r="AC224" s="30">
        <f>(Y224/Y222-1)/(A224-A222)</f>
        <v>-0.10526315789473684</v>
      </c>
      <c r="AD224" s="30"/>
      <c r="AE224" s="15">
        <f>data!G223</f>
        <v>8.6467790747946388E-2</v>
      </c>
      <c r="AF224" s="30">
        <f t="shared" si="149"/>
        <v>3.4233548877900281E-3</v>
      </c>
      <c r="AG224" s="30">
        <f t="shared" si="138"/>
        <v>0</v>
      </c>
      <c r="AH224" s="15" t="str">
        <f t="shared" si="142"/>
        <v/>
      </c>
      <c r="AI224" s="9">
        <f>data!C223</f>
        <v>5.1035679919321737</v>
      </c>
      <c r="AJ224" s="8">
        <f t="shared" si="139"/>
        <v>5.5631321741106854E-2</v>
      </c>
      <c r="AK224" s="8">
        <f t="shared" si="140"/>
        <v>5.5631321741106854E-2</v>
      </c>
      <c r="AL224" s="74">
        <f t="shared" si="143"/>
        <v>5.5631321741106854E-2</v>
      </c>
      <c r="AR224" s="46" t="str">
        <f t="shared" si="131"/>
        <v/>
      </c>
      <c r="AS224" s="46" t="str">
        <f t="shared" si="146"/>
        <v/>
      </c>
      <c r="AT224" s="46" t="str">
        <f t="shared" si="132"/>
        <v/>
      </c>
    </row>
    <row r="225" spans="1:46">
      <c r="A225">
        <v>1592</v>
      </c>
      <c r="B225">
        <v>1592</v>
      </c>
      <c r="C225">
        <f t="shared" si="126"/>
        <v>1592</v>
      </c>
      <c r="D225">
        <f t="shared" si="127"/>
        <v>1592</v>
      </c>
      <c r="E225" s="15">
        <f t="shared" si="128"/>
        <v>1592</v>
      </c>
      <c r="F225" s="9">
        <f>IF(data!V224="","",data!V224)</f>
        <v>298</v>
      </c>
      <c r="G225" s="35">
        <f t="shared" si="144"/>
        <v>9.9333333333333329E-2</v>
      </c>
      <c r="H225" s="35">
        <f t="shared" si="141"/>
        <v>7.2968749999999999E-2</v>
      </c>
      <c r="I225" s="9">
        <f>IF(data!Z224="","",data!Z224)</f>
        <v>3200</v>
      </c>
      <c r="J225" s="9">
        <f t="shared" si="130"/>
        <v>3200</v>
      </c>
      <c r="K225" s="8">
        <f>M225</f>
        <v>6.6666666666666652E-2</v>
      </c>
      <c r="L225" s="45">
        <f t="shared" si="133"/>
        <v>6.6666666666666652E-2</v>
      </c>
      <c r="M225" s="8">
        <f>(I225/I224-1)/(C225-C224)</f>
        <v>6.6666666666666652E-2</v>
      </c>
      <c r="N225" s="8">
        <f t="shared" si="129"/>
        <v>6.6666666666666652E-2</v>
      </c>
      <c r="P225" s="20">
        <f>IF(data!U224="","",data!U224)</f>
        <v>2.38305928191311</v>
      </c>
      <c r="Q225" s="20">
        <f>IF(ISNA(data!Y224)=TRUE,"",IF(data!Y224="","",data!Y224))</f>
        <v>25.589898329268298</v>
      </c>
      <c r="R225" s="20">
        <f t="shared" si="134"/>
        <v>25.589898329268298</v>
      </c>
      <c r="S225" s="8">
        <f>U225</f>
        <v>-0.37761324041811839</v>
      </c>
      <c r="T225" s="34">
        <f t="shared" si="147"/>
        <v>-0.37761324041811839</v>
      </c>
      <c r="U225" s="30">
        <f t="shared" ref="U225:U226" si="150">(Q225/Q224-1)/(A225-A224)</f>
        <v>-0.37761324041811839</v>
      </c>
      <c r="V225" s="30">
        <f t="shared" si="135"/>
        <v>-0.37761324041811839</v>
      </c>
      <c r="X225" s="9">
        <f>IF(data!W224="","",data!W224)</f>
        <v>3446.37</v>
      </c>
      <c r="Y225" s="96">
        <f>IF(data!AA224="",#N/A,data!AA224)</f>
        <v>37008</v>
      </c>
      <c r="Z225" s="99">
        <f t="shared" si="136"/>
        <v>37008</v>
      </c>
      <c r="AA225" s="8">
        <f>AC225</f>
        <v>6.6666666666666652E-2</v>
      </c>
      <c r="AB225" s="34">
        <f t="shared" si="148"/>
        <v>6.6666666666666652E-2</v>
      </c>
      <c r="AC225" s="30">
        <f t="shared" ref="AC225:AC226" si="151">(Y225/Y224-1)/(A225-A224)</f>
        <v>6.6666666666666652E-2</v>
      </c>
      <c r="AD225" s="30">
        <f t="shared" si="137"/>
        <v>6.6666666666666652E-2</v>
      </c>
      <c r="AE225" s="15">
        <f>data!G224</f>
        <v>8.6467790747946388E-2</v>
      </c>
      <c r="AF225" s="30">
        <f t="shared" si="149"/>
        <v>3.4233548877900281E-3</v>
      </c>
      <c r="AG225" s="30">
        <f t="shared" si="138"/>
        <v>0</v>
      </c>
      <c r="AH225" s="15" t="str">
        <f t="shared" si="142"/>
        <v/>
      </c>
      <c r="AI225" s="9">
        <f>data!C224</f>
        <v>8.7466607768425622</v>
      </c>
      <c r="AJ225" s="8">
        <f t="shared" si="139"/>
        <v>0.71383251691159311</v>
      </c>
      <c r="AK225" s="8">
        <f t="shared" si="140"/>
        <v>0.71383251691159311</v>
      </c>
      <c r="AL225" s="74">
        <f t="shared" si="143"/>
        <v>0.71383251691159311</v>
      </c>
      <c r="AR225" s="46">
        <f t="shared" si="131"/>
        <v>9.5582764720748115E-2</v>
      </c>
      <c r="AS225" s="46">
        <f t="shared" si="146"/>
        <v>0.16599999999999998</v>
      </c>
      <c r="AT225" s="46">
        <f t="shared" si="132"/>
        <v>0.16224943138741477</v>
      </c>
    </row>
    <row r="226" spans="1:46">
      <c r="A226">
        <v>1593</v>
      </c>
      <c r="B226">
        <v>1593</v>
      </c>
      <c r="C226">
        <f t="shared" si="126"/>
        <v>1593</v>
      </c>
      <c r="D226">
        <f t="shared" si="127"/>
        <v>1593</v>
      </c>
      <c r="E226" s="15">
        <f t="shared" si="128"/>
        <v>1593</v>
      </c>
      <c r="F226" s="9">
        <f>IF(data!V225="","",data!V225)</f>
        <v>233.5</v>
      </c>
      <c r="G226" s="35">
        <f t="shared" si="144"/>
        <v>7.2968749999999999E-2</v>
      </c>
      <c r="H226" s="35">
        <f t="shared" si="141"/>
        <v>2.6976140750585409E-2</v>
      </c>
      <c r="I226" s="9">
        <f>IF(data!Z225="","",data!Z225)</f>
        <v>3160.2</v>
      </c>
      <c r="J226" s="9">
        <f t="shared" si="130"/>
        <v>3160.2</v>
      </c>
      <c r="K226" s="8">
        <f>M226</f>
        <v>-1.2437500000000101E-2</v>
      </c>
      <c r="L226" s="45">
        <f t="shared" si="133"/>
        <v>-1.2437500000000101E-2</v>
      </c>
      <c r="M226" s="8">
        <f>(I226/I225-1)/(C226-C225)</f>
        <v>-1.2437500000000101E-2</v>
      </c>
      <c r="N226" s="8">
        <f t="shared" si="129"/>
        <v>-1.2437500000000101E-2</v>
      </c>
      <c r="P226" s="20">
        <f>IF(data!U225="","",data!U225)</f>
        <v>1.9695755049587198</v>
      </c>
      <c r="Q226" s="20">
        <f>IF(ISNA(data!Y225)=TRUE,"",IF(data!Y225="","",data!Y225))</f>
        <v>26.656327669252871</v>
      </c>
      <c r="R226" s="20">
        <f t="shared" si="134"/>
        <v>26.656327669252871</v>
      </c>
      <c r="S226" s="8">
        <f>U226</f>
        <v>4.1673840445268562E-2</v>
      </c>
      <c r="T226" s="34">
        <f t="shared" si="147"/>
        <v>4.1673840445268562E-2</v>
      </c>
      <c r="U226" s="30">
        <f t="shared" si="150"/>
        <v>4.1673840445268562E-2</v>
      </c>
      <c r="V226" s="30">
        <f t="shared" si="135"/>
        <v>4.1673840445268562E-2</v>
      </c>
      <c r="X226" s="9">
        <f>IF(data!W225="","",data!W225)</f>
        <v>2700.4274999999998</v>
      </c>
      <c r="Y226" s="96">
        <f>IF(data!AA225="",#N/A,data!AA225)</f>
        <v>36547.712999999996</v>
      </c>
      <c r="Z226" s="99">
        <f t="shared" si="136"/>
        <v>36547.712999999996</v>
      </c>
      <c r="AA226" s="8">
        <f>AC226</f>
        <v>-1.2437500000000101E-2</v>
      </c>
      <c r="AB226" s="34">
        <f t="shared" si="148"/>
        <v>-1.2437500000000101E-2</v>
      </c>
      <c r="AC226" s="30">
        <f t="shared" si="151"/>
        <v>-1.2437500000000101E-2</v>
      </c>
      <c r="AD226" s="30">
        <f t="shared" si="137"/>
        <v>-1.2437500000000101E-2</v>
      </c>
      <c r="AE226" s="15">
        <f>data!G225</f>
        <v>8.6467790747946388E-2</v>
      </c>
      <c r="AF226" s="30">
        <f t="shared" si="149"/>
        <v>3.4233548877900281E-3</v>
      </c>
      <c r="AG226" s="30">
        <f t="shared" si="138"/>
        <v>0</v>
      </c>
      <c r="AH226" s="15" t="str">
        <f t="shared" si="142"/>
        <v/>
      </c>
      <c r="AI226" s="9">
        <f>data!C225</f>
        <v>8.2923021084395092</v>
      </c>
      <c r="AJ226" s="8">
        <f t="shared" si="139"/>
        <v>-5.1946529080675208E-2</v>
      </c>
      <c r="AK226" s="8">
        <f t="shared" si="140"/>
        <v>-5.1946529080675208E-2</v>
      </c>
      <c r="AL226" s="74">
        <f t="shared" si="143"/>
        <v>-5.1946529080675208E-2</v>
      </c>
      <c r="AR226" s="46">
        <f t="shared" si="131"/>
        <v>6.9308128790750656E-2</v>
      </c>
      <c r="AS226" s="46">
        <f t="shared" si="146"/>
        <v>6.0531249999999898E-2</v>
      </c>
      <c r="AT226" s="46">
        <f t="shared" si="132"/>
        <v>5.6870628790750555E-2</v>
      </c>
    </row>
    <row r="227" spans="1:46">
      <c r="A227">
        <v>1594</v>
      </c>
      <c r="B227">
        <v>1594</v>
      </c>
      <c r="C227">
        <f t="shared" si="126"/>
        <v>1594</v>
      </c>
      <c r="D227">
        <f t="shared" si="127"/>
        <v>1594</v>
      </c>
      <c r="E227" s="15">
        <f t="shared" si="128"/>
        <v>1594</v>
      </c>
      <c r="F227" s="9">
        <f>IF(data!V226="","",data!V226)</f>
        <v>85.25</v>
      </c>
      <c r="G227" s="35">
        <f t="shared" si="144"/>
        <v>2.6976140750585409E-2</v>
      </c>
      <c r="H227" s="35">
        <f t="shared" si="141"/>
        <v>2.8083665590785394E-2</v>
      </c>
      <c r="I227" s="9" t="str">
        <f>IF(data!Z226="","",data!Z226)</f>
        <v/>
      </c>
      <c r="J227" s="9">
        <f t="shared" si="130"/>
        <v>3160.2</v>
      </c>
      <c r="K227" s="49">
        <f>K228</f>
        <v>-2.5346497057148254E-2</v>
      </c>
      <c r="L227" s="45">
        <f t="shared" si="133"/>
        <v>0</v>
      </c>
      <c r="N227" s="8" t="str">
        <f t="shared" si="129"/>
        <v/>
      </c>
      <c r="P227" s="20">
        <f>IF(data!U226="","",data!U226)</f>
        <v>1.1289432168549913</v>
      </c>
      <c r="Q227" s="20" t="str">
        <f>IF(ISNA(data!Y226)=TRUE,"",IF(data!Y226="","",data!Y226))</f>
        <v/>
      </c>
      <c r="R227" s="20">
        <f t="shared" si="134"/>
        <v>26.656327669252871</v>
      </c>
      <c r="S227" s="49">
        <f>S228</f>
        <v>1.8511399161339148E-2</v>
      </c>
      <c r="T227" s="34">
        <f t="shared" si="147"/>
        <v>0</v>
      </c>
      <c r="U227" s="15"/>
      <c r="V227" s="30" t="str">
        <f t="shared" si="135"/>
        <v/>
      </c>
      <c r="X227" s="9">
        <f>IF(data!W226="","",data!W226)</f>
        <v>985.91624999999999</v>
      </c>
      <c r="Y227" s="96" t="e">
        <f>IF(data!AA226="",#N/A,data!AA226)</f>
        <v>#N/A</v>
      </c>
      <c r="Z227" s="99">
        <f t="shared" si="136"/>
        <v>36547.712999999996</v>
      </c>
      <c r="AA227" s="49">
        <f>AA228</f>
        <v>-2.5346497057148254E-2</v>
      </c>
      <c r="AB227" s="34">
        <f t="shared" si="148"/>
        <v>0</v>
      </c>
      <c r="AC227" s="15"/>
      <c r="AD227" s="30"/>
      <c r="AE227" s="15">
        <f>data!G226</f>
        <v>8.6467790747946388E-2</v>
      </c>
      <c r="AF227" s="30">
        <f t="shared" si="149"/>
        <v>3.4233548877900281E-3</v>
      </c>
      <c r="AG227" s="30">
        <f t="shared" si="138"/>
        <v>0</v>
      </c>
      <c r="AH227" s="15" t="str">
        <f t="shared" si="142"/>
        <v/>
      </c>
      <c r="AI227" s="9">
        <f>data!C226</f>
        <v>5.2818146251512568</v>
      </c>
      <c r="AJ227" s="8">
        <f t="shared" si="139"/>
        <v>-0.36304604486422676</v>
      </c>
      <c r="AK227" s="8">
        <f t="shared" si="140"/>
        <v>-0.36304604486422676</v>
      </c>
      <c r="AL227" s="74">
        <f t="shared" si="143"/>
        <v>-0.36304604486422676</v>
      </c>
      <c r="AR227" s="46">
        <f t="shared" si="131"/>
        <v>2.3472431400033633E-2</v>
      </c>
      <c r="AS227" s="46" t="str">
        <f t="shared" si="146"/>
        <v/>
      </c>
      <c r="AT227" s="46" t="str">
        <f t="shared" si="132"/>
        <v/>
      </c>
    </row>
    <row r="228" spans="1:46">
      <c r="A228">
        <v>1595</v>
      </c>
      <c r="B228">
        <v>1595</v>
      </c>
      <c r="C228">
        <f t="shared" si="126"/>
        <v>1595</v>
      </c>
      <c r="D228">
        <f t="shared" si="127"/>
        <v>1595</v>
      </c>
      <c r="E228" s="15">
        <f t="shared" si="128"/>
        <v>1595</v>
      </c>
      <c r="F228" s="9">
        <f>IF(data!V227="","",data!V227)</f>
        <v>88.75</v>
      </c>
      <c r="G228" s="35"/>
      <c r="H228" s="35">
        <f t="shared" si="141"/>
        <v>-3.8333333333333331E-3</v>
      </c>
      <c r="I228" s="9">
        <f>IF(data!Z227="","",data!Z227)</f>
        <v>3000</v>
      </c>
      <c r="J228" s="9">
        <f t="shared" si="130"/>
        <v>3000</v>
      </c>
      <c r="K228" s="8">
        <f>M228</f>
        <v>-2.5346497057148254E-2</v>
      </c>
      <c r="L228" s="45">
        <f t="shared" si="133"/>
        <v>-5.0692994114296508E-2</v>
      </c>
      <c r="M228" s="8">
        <f>(I228/I226-1)/(C228-C226)</f>
        <v>-2.5346497057148254E-2</v>
      </c>
      <c r="N228" s="8"/>
      <c r="P228" s="20">
        <f>IF(data!U227="","",data!U227)</f>
        <v>0.81777857724700609</v>
      </c>
      <c r="Q228" s="20">
        <f>IF(ISNA(data!Y227)=TRUE,"",IF(data!Y227="","",data!Y227))</f>
        <v>27.643219512574849</v>
      </c>
      <c r="R228" s="20">
        <f t="shared" si="134"/>
        <v>27.643219512574849</v>
      </c>
      <c r="S228" s="8">
        <f>U228</f>
        <v>1.8511399161339148E-2</v>
      </c>
      <c r="T228" s="34">
        <f t="shared" si="147"/>
        <v>3.7022798322678296E-2</v>
      </c>
      <c r="U228" s="30">
        <f>(Q228/Q226-1)/(A228-A226)</f>
        <v>1.8511399161339148E-2</v>
      </c>
      <c r="V228" s="30"/>
      <c r="X228" s="9">
        <f>IF(data!W227="","",data!W227)</f>
        <v>1026.39375</v>
      </c>
      <c r="Y228" s="96">
        <f>IF(data!AA227="",#N/A,data!AA227)</f>
        <v>34695</v>
      </c>
      <c r="Z228" s="99">
        <f t="shared" si="136"/>
        <v>34695</v>
      </c>
      <c r="AA228" s="8">
        <f>AC228</f>
        <v>-2.5346497057148254E-2</v>
      </c>
      <c r="AB228" s="34">
        <f t="shared" si="148"/>
        <v>-5.0692994114296508E-2</v>
      </c>
      <c r="AC228" s="30">
        <f>(Y228/Y226-1)/(A228-A226)</f>
        <v>-2.5346497057148254E-2</v>
      </c>
      <c r="AD228" s="30"/>
      <c r="AE228" s="15">
        <f>data!G227</f>
        <v>8.6467790747946388E-2</v>
      </c>
      <c r="AF228" s="30">
        <f t="shared" si="149"/>
        <v>3.4233548877900281E-3</v>
      </c>
      <c r="AG228" s="30">
        <f t="shared" si="138"/>
        <v>0</v>
      </c>
      <c r="AH228" s="15" t="str">
        <f t="shared" si="142"/>
        <v/>
      </c>
      <c r="AI228" s="9">
        <f>data!C227</f>
        <v>7.5909039793481918</v>
      </c>
      <c r="AJ228" s="8">
        <f t="shared" si="139"/>
        <v>0.43717728055077454</v>
      </c>
      <c r="AK228" s="8">
        <f t="shared" si="140"/>
        <v>0.43717728055077454</v>
      </c>
      <c r="AL228" s="74">
        <f t="shared" si="143"/>
        <v>0.43717728055077454</v>
      </c>
      <c r="AR228" s="46" t="str">
        <f t="shared" si="131"/>
        <v/>
      </c>
      <c r="AS228" s="46" t="str">
        <f t="shared" si="146"/>
        <v/>
      </c>
      <c r="AT228" s="46" t="str">
        <f t="shared" si="132"/>
        <v/>
      </c>
    </row>
    <row r="229" spans="1:46">
      <c r="A229">
        <v>1596</v>
      </c>
      <c r="B229">
        <v>1596</v>
      </c>
      <c r="C229">
        <f t="shared" si="126"/>
        <v>1596</v>
      </c>
      <c r="D229">
        <f t="shared" si="127"/>
        <v>1596</v>
      </c>
      <c r="E229" s="15">
        <f t="shared" si="128"/>
        <v>1596</v>
      </c>
      <c r="F229" s="9">
        <f>IF(data!V228="","",data!V228)</f>
        <v>-11.5</v>
      </c>
      <c r="G229" s="35">
        <f t="shared" si="144"/>
        <v>-3.8333333333333331E-3</v>
      </c>
      <c r="H229" s="35">
        <f t="shared" si="141"/>
        <v>-0.21428877555393649</v>
      </c>
      <c r="I229" s="9">
        <f>IF(data!Z228="","",data!Z228)</f>
        <v>1399.98</v>
      </c>
      <c r="J229" s="9">
        <f t="shared" si="130"/>
        <v>1399.98</v>
      </c>
      <c r="K229" s="8">
        <f>M229</f>
        <v>-0.53333999999999993</v>
      </c>
      <c r="L229" s="45">
        <f t="shared" si="133"/>
        <v>-0.53333999999999993</v>
      </c>
      <c r="M229" s="8">
        <f>(I229/I228-1)/(C229-C228)</f>
        <v>-0.53333999999999993</v>
      </c>
      <c r="N229" s="8">
        <f t="shared" si="129"/>
        <v>-0.53333999999999993</v>
      </c>
      <c r="P229" s="20">
        <f>IF(data!U228="","",data!U228)</f>
        <v>-0.16585068126804126</v>
      </c>
      <c r="Q229" s="20">
        <f>IF(ISNA(data!Y228)=TRUE,"",IF(data!Y228="","",data!Y228))</f>
        <v>20.190229283620212</v>
      </c>
      <c r="R229" s="20">
        <f t="shared" si="134"/>
        <v>20.190229283620212</v>
      </c>
      <c r="S229" s="8">
        <f>U229</f>
        <v>-0.26961368322399226</v>
      </c>
      <c r="T229" s="34">
        <f t="shared" si="147"/>
        <v>-0.26961368322399226</v>
      </c>
      <c r="U229" s="30">
        <f t="shared" ref="U229:U230" si="152">(Q229/Q228-1)/(A229-A228)</f>
        <v>-0.26961368322399226</v>
      </c>
      <c r="V229" s="30">
        <f t="shared" si="135"/>
        <v>-0.26961368322399226</v>
      </c>
      <c r="X229" s="9">
        <f>IF(data!W228="","",data!W228)</f>
        <v>-132.9975</v>
      </c>
      <c r="Y229" s="96">
        <f>IF(data!AA228="",#N/A,data!AA228)</f>
        <v>16190.768699999999</v>
      </c>
      <c r="Z229" s="99">
        <f t="shared" si="136"/>
        <v>16190.768699999999</v>
      </c>
      <c r="AA229" s="8">
        <f>AC229</f>
        <v>-0.53334000000000004</v>
      </c>
      <c r="AB229" s="34">
        <f t="shared" si="148"/>
        <v>-0.53334000000000004</v>
      </c>
      <c r="AC229" s="30">
        <f t="shared" ref="AC229:AC230" si="153">(Y229/Y228-1)/(A229-A228)</f>
        <v>-0.53334000000000004</v>
      </c>
      <c r="AD229" s="30">
        <f t="shared" si="137"/>
        <v>-0.53334000000000004</v>
      </c>
      <c r="AE229" s="15">
        <f>data!G228</f>
        <v>8.6467790747946388E-2</v>
      </c>
      <c r="AF229" s="30">
        <f t="shared" si="149"/>
        <v>3.4233548877900281E-3</v>
      </c>
      <c r="AG229" s="30">
        <f t="shared" si="138"/>
        <v>0</v>
      </c>
      <c r="AH229" s="15" t="str">
        <f t="shared" si="142"/>
        <v/>
      </c>
      <c r="AI229" s="9">
        <f>data!C228</f>
        <v>4.8499967341104906</v>
      </c>
      <c r="AJ229" s="8">
        <f t="shared" si="139"/>
        <v>-0.36107784431137735</v>
      </c>
      <c r="AK229" s="8">
        <f t="shared" si="140"/>
        <v>-0.36107784431137735</v>
      </c>
      <c r="AL229" s="74">
        <f t="shared" si="143"/>
        <v>-0.36107784431137735</v>
      </c>
      <c r="AR229" s="46">
        <f t="shared" si="131"/>
        <v>-7.2319307556228951E-3</v>
      </c>
      <c r="AS229" s="46">
        <f t="shared" si="146"/>
        <v>-0.53717333333333328</v>
      </c>
      <c r="AT229" s="46">
        <f t="shared" si="132"/>
        <v>-0.54057193075562293</v>
      </c>
    </row>
    <row r="230" spans="1:46">
      <c r="A230">
        <v>1597</v>
      </c>
      <c r="B230">
        <v>1597</v>
      </c>
      <c r="C230">
        <f t="shared" si="126"/>
        <v>1597</v>
      </c>
      <c r="D230">
        <f t="shared" si="127"/>
        <v>1597</v>
      </c>
      <c r="E230" s="15">
        <f t="shared" si="128"/>
        <v>1597</v>
      </c>
      <c r="F230" s="9">
        <f>IF(data!V229="","",data!V229)</f>
        <v>-300</v>
      </c>
      <c r="G230" s="35">
        <f t="shared" si="144"/>
        <v>-0.21428877555393649</v>
      </c>
      <c r="H230" s="35">
        <f t="shared" si="141"/>
        <v>-1.8607442977190875E-2</v>
      </c>
      <c r="I230" s="9">
        <f>IF(data!Z229="","",data!Z229)</f>
        <v>1666</v>
      </c>
      <c r="J230" s="9">
        <f t="shared" si="130"/>
        <v>1666</v>
      </c>
      <c r="K230" s="8">
        <f>M230</f>
        <v>0.1900170002428605</v>
      </c>
      <c r="L230" s="45">
        <f t="shared" si="133"/>
        <v>0.1900170002428605</v>
      </c>
      <c r="M230" s="8">
        <f>(I230/I229-1)/(C230-C229)</f>
        <v>0.1900170002428605</v>
      </c>
      <c r="N230" s="8">
        <f t="shared" si="129"/>
        <v>0.1900170002428605</v>
      </c>
      <c r="P230" s="20">
        <f>IF(data!U229="","",data!U229)</f>
        <v>-3.5119167364016741</v>
      </c>
      <c r="Q230" s="20">
        <f>IF(ISNA(data!Y229)=TRUE,"",IF(data!Y229="","",data!Y229))</f>
        <v>19.502844276150633</v>
      </c>
      <c r="R230" s="20">
        <f t="shared" si="134"/>
        <v>19.502844276150633</v>
      </c>
      <c r="S230" s="8">
        <f>U230</f>
        <v>-3.4045428499776209E-2</v>
      </c>
      <c r="T230" s="34">
        <f t="shared" si="147"/>
        <v>-3.4045428499776209E-2</v>
      </c>
      <c r="U230" s="30">
        <f t="shared" si="152"/>
        <v>-3.4045428499776209E-2</v>
      </c>
      <c r="V230" s="30">
        <f t="shared" si="135"/>
        <v>-3.4045428499776209E-2</v>
      </c>
      <c r="X230" s="9">
        <f>IF(data!W229="","",data!W229)</f>
        <v>-3469.5</v>
      </c>
      <c r="Y230" s="96">
        <f>IF(data!AA229="",#N/A,data!AA229)</f>
        <v>19267.29</v>
      </c>
      <c r="Z230" s="99">
        <f t="shared" si="136"/>
        <v>19267.29</v>
      </c>
      <c r="AA230" s="8">
        <f>AC230</f>
        <v>0.19001700024286072</v>
      </c>
      <c r="AB230" s="34">
        <f t="shared" si="148"/>
        <v>0.19001700024286072</v>
      </c>
      <c r="AC230" s="30">
        <f t="shared" si="153"/>
        <v>0.19001700024286072</v>
      </c>
      <c r="AD230" s="30">
        <f t="shared" si="137"/>
        <v>0.19001700024286072</v>
      </c>
      <c r="AE230" s="15">
        <f>data!G229</f>
        <v>8.6467790747946388E-2</v>
      </c>
      <c r="AF230" s="30">
        <f t="shared" si="149"/>
        <v>3.4233548877900281E-3</v>
      </c>
      <c r="AG230" s="30">
        <f t="shared" si="138"/>
        <v>0</v>
      </c>
      <c r="AH230" s="15" t="str">
        <f t="shared" si="142"/>
        <v/>
      </c>
      <c r="AI230" s="9">
        <f>data!C229</f>
        <v>5.9749999999999996</v>
      </c>
      <c r="AJ230" s="8">
        <f t="shared" si="139"/>
        <v>0.23195959246266162</v>
      </c>
      <c r="AK230" s="8">
        <f t="shared" si="140"/>
        <v>0.23195959246266162</v>
      </c>
      <c r="AL230" s="74">
        <f t="shared" si="143"/>
        <v>0.23195959246266162</v>
      </c>
      <c r="AR230" s="46">
        <f t="shared" si="131"/>
        <v>-0.21696936729768723</v>
      </c>
      <c r="AS230" s="46">
        <f t="shared" si="146"/>
        <v>-2.4271775311075994E-2</v>
      </c>
      <c r="AT230" s="46">
        <f t="shared" si="132"/>
        <v>-2.6952367054826509E-2</v>
      </c>
    </row>
    <row r="231" spans="1:46">
      <c r="A231">
        <v>1598</v>
      </c>
      <c r="B231">
        <v>1598</v>
      </c>
      <c r="C231">
        <f t="shared" si="126"/>
        <v>1598</v>
      </c>
      <c r="D231">
        <f t="shared" si="127"/>
        <v>1598</v>
      </c>
      <c r="E231" s="15">
        <f t="shared" si="128"/>
        <v>1598</v>
      </c>
      <c r="F231" s="9">
        <f>IF(data!V230="","",data!V230)</f>
        <v>-31</v>
      </c>
      <c r="G231" s="35">
        <f t="shared" si="144"/>
        <v>-1.8607442977190875E-2</v>
      </c>
      <c r="H231" s="35">
        <f t="shared" si="141"/>
        <v>8.2082833133253305E-2</v>
      </c>
      <c r="I231" s="9" t="str">
        <f>IF(data!Z230="","",data!Z230)</f>
        <v/>
      </c>
      <c r="J231" s="9">
        <f t="shared" si="130"/>
        <v>1666</v>
      </c>
      <c r="K231" s="49">
        <f t="shared" ref="K231:K232" si="154">K232</f>
        <v>-0.11389555822328931</v>
      </c>
      <c r="L231" s="45">
        <f t="shared" si="133"/>
        <v>0</v>
      </c>
      <c r="N231" s="8" t="str">
        <f t="shared" si="129"/>
        <v/>
      </c>
      <c r="P231" s="20">
        <f>IF(data!U230="","",data!U230)</f>
        <v>-0.28212307984572493</v>
      </c>
      <c r="Q231" s="20" t="str">
        <f>IF(ISNA(data!Y230)=TRUE,"",IF(data!Y230="","",data!Y230))</f>
        <v/>
      </c>
      <c r="R231" s="20">
        <f t="shared" si="134"/>
        <v>19.502844276150633</v>
      </c>
      <c r="S231" s="49">
        <f t="shared" ref="S231:S232" si="155">S232</f>
        <v>1.9279664643852112E-2</v>
      </c>
      <c r="T231" s="34">
        <f t="shared" si="147"/>
        <v>0</v>
      </c>
      <c r="U231" s="15"/>
      <c r="V231" s="30" t="str">
        <f t="shared" si="135"/>
        <v/>
      </c>
      <c r="X231" s="9">
        <f>IF(data!W230="","",data!W230)</f>
        <v>-358.51499999999999</v>
      </c>
      <c r="Y231" s="96" t="e">
        <f>IF(data!AA230="",#N/A,data!AA230)</f>
        <v>#N/A</v>
      </c>
      <c r="Z231" s="99">
        <f t="shared" si="136"/>
        <v>19267.29</v>
      </c>
      <c r="AA231" s="49">
        <f t="shared" ref="AA231:AA232" si="156">AA232</f>
        <v>-0.11389555822328931</v>
      </c>
      <c r="AB231" s="34">
        <f t="shared" si="148"/>
        <v>0</v>
      </c>
      <c r="AC231" s="15"/>
      <c r="AD231" s="30"/>
      <c r="AE231" s="15">
        <f>data!G230</f>
        <v>8.6467790747946388E-2</v>
      </c>
      <c r="AF231" s="30">
        <f t="shared" si="149"/>
        <v>3.4233548877900281E-3</v>
      </c>
      <c r="AG231" s="30">
        <f t="shared" si="138"/>
        <v>0</v>
      </c>
      <c r="AH231" s="15" t="str">
        <f t="shared" si="142"/>
        <v/>
      </c>
      <c r="AI231" s="9">
        <f>data!C230</f>
        <v>7.6857091103135318</v>
      </c>
      <c r="AJ231" s="8">
        <f t="shared" si="139"/>
        <v>0.28631114816962877</v>
      </c>
      <c r="AK231" s="8">
        <f t="shared" si="140"/>
        <v>0.28631114816962877</v>
      </c>
      <c r="AL231" s="74">
        <f t="shared" si="143"/>
        <v>0.28631114816962877</v>
      </c>
      <c r="AR231" s="46">
        <f t="shared" si="131"/>
        <v>-2.1955635931400597E-2</v>
      </c>
      <c r="AS231" s="46" t="str">
        <f t="shared" si="146"/>
        <v/>
      </c>
      <c r="AT231" s="46" t="str">
        <f t="shared" si="132"/>
        <v/>
      </c>
    </row>
    <row r="232" spans="1:46">
      <c r="A232">
        <v>1599</v>
      </c>
      <c r="B232">
        <v>1599</v>
      </c>
      <c r="C232">
        <f t="shared" si="126"/>
        <v>1599</v>
      </c>
      <c r="D232">
        <f t="shared" si="127"/>
        <v>1599</v>
      </c>
      <c r="E232" s="15">
        <f t="shared" si="128"/>
        <v>1599</v>
      </c>
      <c r="F232" s="9">
        <f>IF(data!V231="","",data!V231)</f>
        <v>136.75</v>
      </c>
      <c r="G232" s="35"/>
      <c r="H232" s="35">
        <f t="shared" si="141"/>
        <v>2.8211284513805522E-2</v>
      </c>
      <c r="I232" s="9" t="str">
        <f>IF(data!Z231="","",data!Z231)</f>
        <v/>
      </c>
      <c r="J232" s="9">
        <f t="shared" si="130"/>
        <v>1666</v>
      </c>
      <c r="K232" s="49">
        <f t="shared" si="154"/>
        <v>-0.11389555822328931</v>
      </c>
      <c r="L232" s="45">
        <f t="shared" si="133"/>
        <v>0</v>
      </c>
      <c r="N232" s="8" t="str">
        <f t="shared" si="129"/>
        <v/>
      </c>
      <c r="P232" s="20">
        <f>IF(data!U231="","",data!U231)</f>
        <v>1.3369231571655018</v>
      </c>
      <c r="Q232" s="20" t="str">
        <f>IF(ISNA(data!Y231)=TRUE,"",IF(data!Y231="","",data!Y231))</f>
        <v/>
      </c>
      <c r="R232" s="20">
        <f t="shared" si="134"/>
        <v>19.502844276150633</v>
      </c>
      <c r="S232" s="49">
        <f t="shared" si="155"/>
        <v>1.9279664643852112E-2</v>
      </c>
      <c r="T232" s="34">
        <f t="shared" si="147"/>
        <v>0</v>
      </c>
      <c r="U232" s="15"/>
      <c r="V232" s="30" t="str">
        <f t="shared" si="135"/>
        <v/>
      </c>
      <c r="X232" s="9">
        <f>IF(data!W231="","",data!W231)</f>
        <v>1581.5137499999998</v>
      </c>
      <c r="Y232" s="96" t="e">
        <f>IF(data!AA231="",#N/A,data!AA231)</f>
        <v>#N/A</v>
      </c>
      <c r="Z232" s="99">
        <f t="shared" si="136"/>
        <v>19267.29</v>
      </c>
      <c r="AA232" s="49">
        <f t="shared" si="156"/>
        <v>-0.11389555822328931</v>
      </c>
      <c r="AB232" s="34">
        <f t="shared" si="148"/>
        <v>0</v>
      </c>
      <c r="AC232" s="15"/>
      <c r="AD232" s="30"/>
      <c r="AE232" s="15">
        <f>data!G231</f>
        <v>8.6467790747946388E-2</v>
      </c>
      <c r="AF232" s="30">
        <f t="shared" si="149"/>
        <v>3.4233548877900281E-3</v>
      </c>
      <c r="AG232" s="30">
        <f t="shared" si="138"/>
        <v>0</v>
      </c>
      <c r="AH232" s="15" t="str">
        <f t="shared" si="142"/>
        <v/>
      </c>
      <c r="AI232" s="9">
        <f>data!C231</f>
        <v>7.1545406368227864</v>
      </c>
      <c r="AJ232" s="8">
        <f t="shared" si="139"/>
        <v>-6.9111186211557873E-2</v>
      </c>
      <c r="AK232" s="8">
        <f t="shared" si="140"/>
        <v>-6.9111186211557873E-2</v>
      </c>
      <c r="AL232" s="74">
        <f t="shared" si="143"/>
        <v>-6.9111186211557873E-2</v>
      </c>
      <c r="AR232" s="46" t="str">
        <f t="shared" si="131"/>
        <v/>
      </c>
      <c r="AS232" s="46" t="str">
        <f t="shared" si="146"/>
        <v/>
      </c>
      <c r="AT232" s="46" t="str">
        <f t="shared" si="132"/>
        <v/>
      </c>
    </row>
    <row r="233" spans="1:46">
      <c r="A233">
        <v>1600</v>
      </c>
      <c r="B233">
        <v>1600</v>
      </c>
      <c r="C233">
        <f t="shared" si="126"/>
        <v>1600</v>
      </c>
      <c r="D233">
        <f t="shared" si="127"/>
        <v>1600</v>
      </c>
      <c r="E233" s="15">
        <f t="shared" si="128"/>
        <v>1600</v>
      </c>
      <c r="F233" s="9">
        <f>IF(data!V232="","",data!V232)</f>
        <v>47</v>
      </c>
      <c r="G233" s="35"/>
      <c r="H233" s="35">
        <f t="shared" si="141"/>
        <v>3.3313325330132051E-2</v>
      </c>
      <c r="I233" s="9" t="str">
        <f>IF(data!Z232="","",data!Z232)</f>
        <v/>
      </c>
      <c r="J233" s="9">
        <f t="shared" si="130"/>
        <v>1666</v>
      </c>
      <c r="K233" s="49">
        <f>K234</f>
        <v>-0.11389555822328931</v>
      </c>
      <c r="L233" s="45">
        <f t="shared" si="133"/>
        <v>0</v>
      </c>
      <c r="N233" s="8" t="str">
        <f t="shared" si="129"/>
        <v/>
      </c>
      <c r="P233" s="20">
        <f>IF(data!U232="","",data!U232)</f>
        <v>0.8472806543041238</v>
      </c>
      <c r="Q233" s="20" t="str">
        <f>IF(ISNA(data!Y232)=TRUE,"",IF(data!Y232="","",data!Y232))</f>
        <v/>
      </c>
      <c r="R233" s="20">
        <f t="shared" si="134"/>
        <v>19.502844276150633</v>
      </c>
      <c r="S233" s="49">
        <f>S234</f>
        <v>1.9279664643852112E-2</v>
      </c>
      <c r="T233" s="34">
        <f t="shared" si="147"/>
        <v>0</v>
      </c>
      <c r="U233" s="15"/>
      <c r="V233" s="30" t="str">
        <f t="shared" si="135"/>
        <v/>
      </c>
      <c r="X233" s="9">
        <f>IF(data!W232="","",data!W232)</f>
        <v>543.55499999999995</v>
      </c>
      <c r="Y233" s="96" t="e">
        <f>IF(data!AA232="",#N/A,data!AA232)</f>
        <v>#N/A</v>
      </c>
      <c r="Z233" s="99">
        <f t="shared" si="136"/>
        <v>19267.29</v>
      </c>
      <c r="AA233" s="49">
        <f>AA234</f>
        <v>-0.11389555822328931</v>
      </c>
      <c r="AB233" s="34">
        <f t="shared" si="148"/>
        <v>0</v>
      </c>
      <c r="AC233" s="15"/>
      <c r="AD233" s="30"/>
      <c r="AE233" s="15">
        <f>data!G232</f>
        <v>8.6467790747946388E-2</v>
      </c>
      <c r="AF233" s="30">
        <f t="shared" si="149"/>
        <v>3.4233548877900281E-3</v>
      </c>
      <c r="AG233" s="30">
        <f t="shared" si="138"/>
        <v>0</v>
      </c>
      <c r="AH233" s="15" t="str">
        <f t="shared" si="142"/>
        <v/>
      </c>
      <c r="AI233" s="9">
        <f>data!C232</f>
        <v>3.8799973872883933</v>
      </c>
      <c r="AJ233" s="8">
        <f t="shared" si="139"/>
        <v>-0.45768742058449807</v>
      </c>
      <c r="AK233" s="8">
        <f t="shared" si="140"/>
        <v>-0.45768742058449807</v>
      </c>
      <c r="AL233" s="74">
        <f t="shared" si="143"/>
        <v>-0.45768742058449807</v>
      </c>
      <c r="AR233" s="46" t="str">
        <f t="shared" si="131"/>
        <v/>
      </c>
      <c r="AS233" s="46" t="str">
        <f t="shared" si="146"/>
        <v/>
      </c>
      <c r="AT233" s="46" t="str">
        <f t="shared" si="132"/>
        <v/>
      </c>
    </row>
    <row r="234" spans="1:46">
      <c r="A234">
        <v>1601</v>
      </c>
      <c r="B234">
        <v>1601</v>
      </c>
      <c r="C234">
        <f t="shared" si="126"/>
        <v>1601</v>
      </c>
      <c r="D234">
        <f t="shared" si="127"/>
        <v>1601</v>
      </c>
      <c r="E234" s="15">
        <f t="shared" si="128"/>
        <v>1601</v>
      </c>
      <c r="F234" s="9">
        <f>IF(data!V233="","",data!V233)</f>
        <v>55.5</v>
      </c>
      <c r="G234" s="35"/>
      <c r="H234" s="35">
        <f t="shared" si="141"/>
        <v>4.6857772877618525E-2</v>
      </c>
      <c r="I234" s="9">
        <f>IF(data!Z233="","",data!Z233)</f>
        <v>907</v>
      </c>
      <c r="J234" s="9">
        <f t="shared" si="130"/>
        <v>907</v>
      </c>
      <c r="K234" s="8">
        <f>M234</f>
        <v>-0.11389555822328931</v>
      </c>
      <c r="L234" s="45">
        <f t="shared" si="133"/>
        <v>-0.45558223289315725</v>
      </c>
      <c r="M234" s="8">
        <f>(I234/I230-1)/(C234-C230)</f>
        <v>-0.11389555822328931</v>
      </c>
      <c r="N234" s="8"/>
      <c r="P234" s="20">
        <f>IF(data!U233="","",data!U233)</f>
        <v>1.2854263498509932</v>
      </c>
      <c r="Q234" s="20">
        <f>IF(ISNA(data!Y233)=TRUE,"",IF(data!Y233="","",data!Y233))</f>
        <v>21.006877465132451</v>
      </c>
      <c r="R234" s="20">
        <f t="shared" si="134"/>
        <v>21.006877465132451</v>
      </c>
      <c r="S234" s="8">
        <f>U234</f>
        <v>1.9279664643852112E-2</v>
      </c>
      <c r="T234" s="34">
        <f t="shared" si="147"/>
        <v>7.711865857540845E-2</v>
      </c>
      <c r="U234" s="30">
        <f>(Q234/Q230-1)/(A234-A230)</f>
        <v>1.9279664643852112E-2</v>
      </c>
      <c r="V234" s="30"/>
      <c r="X234" s="9">
        <f>IF(data!W233="","",data!W233)</f>
        <v>641.85749999999996</v>
      </c>
      <c r="Y234" s="96">
        <f>IF(data!AA233="",#N/A,data!AA233)</f>
        <v>10489.455</v>
      </c>
      <c r="Z234" s="99">
        <f t="shared" si="136"/>
        <v>10489.455</v>
      </c>
      <c r="AA234" s="8">
        <f>AC234</f>
        <v>-0.11389555822328931</v>
      </c>
      <c r="AB234" s="34">
        <f t="shared" si="148"/>
        <v>-0.45558223289315725</v>
      </c>
      <c r="AC234" s="30">
        <f>(Y234/Y230-1)/(A234-A230)</f>
        <v>-0.11389555822328931</v>
      </c>
      <c r="AD234" s="30"/>
      <c r="AE234" s="15">
        <f>data!G233</f>
        <v>8.6467790747946388E-2</v>
      </c>
      <c r="AF234" s="30">
        <f>AF235</f>
        <v>3.4233548877900281E-3</v>
      </c>
      <c r="AG234" s="30">
        <f t="shared" si="138"/>
        <v>0</v>
      </c>
      <c r="AH234" s="15" t="str">
        <f t="shared" si="142"/>
        <v/>
      </c>
      <c r="AI234" s="9">
        <f>data!C233</f>
        <v>3.0199979663945742</v>
      </c>
      <c r="AJ234" s="8">
        <f t="shared" si="139"/>
        <v>-0.22164948453608246</v>
      </c>
      <c r="AK234" s="8">
        <f t="shared" si="140"/>
        <v>-0.22164948453608246</v>
      </c>
      <c r="AL234" s="74">
        <f t="shared" si="143"/>
        <v>-0.22164948453608246</v>
      </c>
      <c r="AR234" s="46" t="str">
        <f t="shared" si="131"/>
        <v/>
      </c>
      <c r="AS234" s="46" t="str">
        <f t="shared" si="146"/>
        <v/>
      </c>
      <c r="AT234" s="46" t="str">
        <f t="shared" si="132"/>
        <v/>
      </c>
    </row>
    <row r="235" spans="1:46">
      <c r="A235">
        <v>1602</v>
      </c>
      <c r="B235">
        <v>1602</v>
      </c>
      <c r="C235">
        <f t="shared" si="126"/>
        <v>1602</v>
      </c>
      <c r="D235">
        <f t="shared" si="127"/>
        <v>1602</v>
      </c>
      <c r="E235" s="15">
        <f t="shared" si="128"/>
        <v>1602</v>
      </c>
      <c r="F235" s="9">
        <f>IF(data!V234="","",data!V234)</f>
        <v>42.5</v>
      </c>
      <c r="G235" s="35">
        <f t="shared" si="144"/>
        <v>4.6857772877618525E-2</v>
      </c>
      <c r="H235" s="35">
        <f t="shared" si="141"/>
        <v>9.867695700110253E-2</v>
      </c>
      <c r="I235" s="9"/>
      <c r="J235" s="9">
        <f t="shared" si="130"/>
        <v>907</v>
      </c>
      <c r="K235" s="49">
        <f>K236</f>
        <v>5.8985667034178624E-2</v>
      </c>
      <c r="L235" s="45">
        <f t="shared" si="133"/>
        <v>0</v>
      </c>
      <c r="M235" s="8"/>
      <c r="N235" s="8" t="str">
        <f t="shared" si="129"/>
        <v/>
      </c>
      <c r="P235" s="20">
        <f>IF(data!U234="","",data!U234)</f>
        <v>1.0250666169827587</v>
      </c>
      <c r="Q235" s="20">
        <f>IF(ISNA(data!Y234)=TRUE,"",IF(data!Y234="","",data!Y234))</f>
        <v>7.235764355172412</v>
      </c>
      <c r="R235" s="20">
        <f t="shared" si="134"/>
        <v>7.235764355172412</v>
      </c>
      <c r="S235" s="49">
        <f>S236</f>
        <v>-4.0883320339710261E-2</v>
      </c>
      <c r="T235" s="34">
        <f t="shared" si="147"/>
        <v>-0.6555525985629016</v>
      </c>
      <c r="U235" s="30"/>
      <c r="V235" s="30">
        <f t="shared" si="135"/>
        <v>-0.6555525985629016</v>
      </c>
      <c r="X235" s="9">
        <f>IF(data!W234="","",data!W234)</f>
        <v>457.08750000000003</v>
      </c>
      <c r="Y235" s="96">
        <f>IF(data!AA234="",#N/A,data!AA234)</f>
        <v>3226.5000000000005</v>
      </c>
      <c r="Z235" s="99">
        <f t="shared" si="136"/>
        <v>3226.5000000000005</v>
      </c>
      <c r="AA235" s="49">
        <f>AA236</f>
        <v>1.983491992672648E-2</v>
      </c>
      <c r="AB235" s="34">
        <f t="shared" si="148"/>
        <v>-0.69240537282442216</v>
      </c>
      <c r="AC235" s="30"/>
      <c r="AD235" s="30">
        <f t="shared" si="137"/>
        <v>-0.69240537282442216</v>
      </c>
      <c r="AE235" s="15">
        <f>data!G234</f>
        <v>9.2980009298000918E-2</v>
      </c>
      <c r="AF235" s="30">
        <f>(AE235/AE234-1)/(A235-A213)</f>
        <v>3.4233548877900281E-3</v>
      </c>
      <c r="AG235" s="30">
        <f t="shared" si="138"/>
        <v>7.5313807531380617E-2</v>
      </c>
      <c r="AH235" s="15" t="str">
        <f t="shared" si="142"/>
        <v/>
      </c>
      <c r="AI235" s="9">
        <f>data!C234</f>
        <v>2.8999980472000879</v>
      </c>
      <c r="AJ235" s="8">
        <f t="shared" si="139"/>
        <v>-3.9735099337748325E-2</v>
      </c>
      <c r="AK235" s="8">
        <f t="shared" si="140"/>
        <v>-3.9735099337748325E-2</v>
      </c>
      <c r="AL235" s="74">
        <f t="shared" si="143"/>
        <v>-3.9735099337748325E-2</v>
      </c>
      <c r="AR235" s="46">
        <f t="shared" si="131"/>
        <v>4.3286233849605393E-2</v>
      </c>
      <c r="AS235" s="46" t="str">
        <f t="shared" si="146"/>
        <v/>
      </c>
      <c r="AT235" s="46">
        <f t="shared" si="132"/>
        <v>-0.64911913897481677</v>
      </c>
    </row>
    <row r="236" spans="1:46">
      <c r="A236">
        <v>1603</v>
      </c>
      <c r="B236">
        <v>1603</v>
      </c>
      <c r="C236">
        <f t="shared" si="126"/>
        <v>1603</v>
      </c>
      <c r="D236">
        <f t="shared" si="127"/>
        <v>1603</v>
      </c>
      <c r="E236" s="15">
        <f t="shared" si="128"/>
        <v>1603</v>
      </c>
      <c r="F236" s="9">
        <f>IF(data!V235="","",data!V235)</f>
        <v>89.5</v>
      </c>
      <c r="G236" s="35"/>
      <c r="H236" s="35">
        <f t="shared" si="141"/>
        <v>0.11230276134122288</v>
      </c>
      <c r="I236" s="9">
        <f>IF(data!Z235="","",data!Z235)</f>
        <v>1014</v>
      </c>
      <c r="J236" s="9">
        <f t="shared" si="130"/>
        <v>1014</v>
      </c>
      <c r="K236" s="8">
        <f t="shared" ref="K236:K242" si="157">M236</f>
        <v>5.8985667034178624E-2</v>
      </c>
      <c r="L236" s="45">
        <f t="shared" si="133"/>
        <v>0.11797133406835725</v>
      </c>
      <c r="M236" s="8">
        <f>(I236/I234-1)/(C236-C234)</f>
        <v>5.8985667034178624E-2</v>
      </c>
      <c r="N236" s="8"/>
      <c r="P236" s="20">
        <f>IF(data!U235="","",data!U235)</f>
        <v>1.702549114296025</v>
      </c>
      <c r="Q236" s="20">
        <f>IF(ISNA(data!Y235)=TRUE,"",IF(data!Y235="","",data!Y235))</f>
        <v>19.289215663644349</v>
      </c>
      <c r="R236" s="20">
        <f t="shared" si="134"/>
        <v>19.289215663644349</v>
      </c>
      <c r="S236" s="8">
        <f t="shared" ref="S236:S242" si="158">U236</f>
        <v>-4.0883320339710261E-2</v>
      </c>
      <c r="T236" s="34">
        <f t="shared" si="147"/>
        <v>1.6658158995815904</v>
      </c>
      <c r="U236" s="30">
        <f>(Q236/Q234-1)/(A236-A234)</f>
        <v>-4.0883320339710261E-2</v>
      </c>
      <c r="V236" s="30"/>
      <c r="X236" s="9">
        <f>IF(data!W235="","",data!W235)</f>
        <v>962.5725000000001</v>
      </c>
      <c r="Y236" s="96">
        <f>IF(data!AA235="",#N/A,data!AA235)</f>
        <v>10905.570000000002</v>
      </c>
      <c r="Z236" s="99">
        <f t="shared" si="136"/>
        <v>10905.570000000002</v>
      </c>
      <c r="AA236" s="8">
        <f t="shared" ref="AA236:AA242" si="159">AC236</f>
        <v>1.983491992672648E-2</v>
      </c>
      <c r="AB236" s="34">
        <f t="shared" si="148"/>
        <v>2.38</v>
      </c>
      <c r="AC236" s="30">
        <f>(Y236/Y234-1)/(A236-A234)</f>
        <v>1.983491992672648E-2</v>
      </c>
      <c r="AD236" s="30"/>
      <c r="AE236" s="15">
        <f>data!G235</f>
        <v>9.2980009298000918E-2</v>
      </c>
      <c r="AF236" s="30">
        <f t="shared" ref="AF236:AF246" si="160">AF237</f>
        <v>1.1464497041420111E-2</v>
      </c>
      <c r="AG236" s="30">
        <f t="shared" si="138"/>
        <v>0</v>
      </c>
      <c r="AH236" s="15" t="str">
        <f t="shared" si="142"/>
        <v/>
      </c>
      <c r="AI236" s="9">
        <f>data!C235</f>
        <v>3.6769206009592628</v>
      </c>
      <c r="AJ236" s="8">
        <f t="shared" si="139"/>
        <v>0.2679045092838197</v>
      </c>
      <c r="AK236" s="8">
        <f t="shared" si="140"/>
        <v>0.2679045092838197</v>
      </c>
      <c r="AL236" s="74">
        <f t="shared" si="143"/>
        <v>0.2679045092838197</v>
      </c>
      <c r="AR236" s="46" t="str">
        <f t="shared" si="131"/>
        <v/>
      </c>
      <c r="AS236" s="46" t="str">
        <f t="shared" si="146"/>
        <v/>
      </c>
      <c r="AT236" s="46" t="str">
        <f t="shared" si="132"/>
        <v/>
      </c>
    </row>
    <row r="237" spans="1:46">
      <c r="A237">
        <v>1604</v>
      </c>
      <c r="B237">
        <v>1604</v>
      </c>
      <c r="C237">
        <f t="shared" si="126"/>
        <v>1604</v>
      </c>
      <c r="D237">
        <f t="shared" si="127"/>
        <v>1604</v>
      </c>
      <c r="E237" s="15">
        <f t="shared" si="128"/>
        <v>1604</v>
      </c>
      <c r="F237" s="9">
        <f>IF(data!V236="","",data!V236)</f>
        <v>113.875</v>
      </c>
      <c r="G237" s="35">
        <f t="shared" si="144"/>
        <v>0.11230276134122288</v>
      </c>
      <c r="H237" s="35">
        <f t="shared" si="141"/>
        <v>9.3359374999999994E-2</v>
      </c>
      <c r="I237" s="9">
        <f>IF(data!Z236="","",data!Z236)</f>
        <v>1600</v>
      </c>
      <c r="J237" s="9">
        <f t="shared" si="130"/>
        <v>1600</v>
      </c>
      <c r="K237" s="8">
        <f t="shared" si="157"/>
        <v>0.57790927021696259</v>
      </c>
      <c r="L237" s="45">
        <f t="shared" ref="L237" si="161">J237/J236-1</f>
        <v>0.57790927021696259</v>
      </c>
      <c r="M237" s="8">
        <f>(I237/I236-1)/(C237-C236)</f>
        <v>0.57790927021696259</v>
      </c>
      <c r="N237" s="8">
        <f t="shared" si="129"/>
        <v>0.57790927021696259</v>
      </c>
      <c r="P237" s="20">
        <f>IF(data!U236="","",data!U236)</f>
        <v>1.5224284994876194</v>
      </c>
      <c r="Q237" s="20">
        <f>IF(ISNA(data!Y236)=TRUE,"",IF(data!Y236="","",data!Y236))</f>
        <v>21.390872440660296</v>
      </c>
      <c r="R237" s="20">
        <f t="shared" si="134"/>
        <v>21.390872440660296</v>
      </c>
      <c r="S237" s="8">
        <f t="shared" si="158"/>
        <v>0.1089550147431384</v>
      </c>
      <c r="T237" s="34">
        <f t="shared" si="147"/>
        <v>0.1089550147431384</v>
      </c>
      <c r="U237" s="30">
        <f t="shared" ref="U237:U242" si="162">(Q237/Q236-1)/(A237-A236)</f>
        <v>0.1089550147431384</v>
      </c>
      <c r="V237" s="30">
        <f t="shared" si="135"/>
        <v>0.1089550147431384</v>
      </c>
      <c r="X237" s="9">
        <f>IF(data!W236="","",data!W236)</f>
        <v>1224.725625</v>
      </c>
      <c r="Y237" s="96">
        <f>IF(data!AA236="",#N/A,data!AA236)</f>
        <v>17208</v>
      </c>
      <c r="Z237" s="99">
        <f t="shared" si="136"/>
        <v>17208</v>
      </c>
      <c r="AA237" s="8">
        <f t="shared" si="159"/>
        <v>0.57790927021696237</v>
      </c>
      <c r="AB237" s="34">
        <f t="shared" si="148"/>
        <v>0.57790927021696237</v>
      </c>
      <c r="AC237" s="30">
        <f t="shared" ref="AC237:AC242" si="163">(Y237/Y236-1)/(A237-A236)</f>
        <v>0.57790927021696237</v>
      </c>
      <c r="AD237" s="30">
        <f t="shared" si="137"/>
        <v>0.57790927021696237</v>
      </c>
      <c r="AE237" s="15">
        <f>data!G236</f>
        <v>9.2980009298000918E-2</v>
      </c>
      <c r="AF237" s="30">
        <f t="shared" si="160"/>
        <v>1.1464497041420111E-2</v>
      </c>
      <c r="AG237" s="30">
        <f t="shared" si="138"/>
        <v>0</v>
      </c>
      <c r="AH237" s="15" t="str">
        <f t="shared" si="142"/>
        <v/>
      </c>
      <c r="AI237" s="9">
        <f>data!C236</f>
        <v>5.2318146588202206</v>
      </c>
      <c r="AJ237" s="8">
        <f t="shared" si="139"/>
        <v>0.42287942183339644</v>
      </c>
      <c r="AK237" s="8">
        <f t="shared" si="140"/>
        <v>0.42287942183339644</v>
      </c>
      <c r="AL237" s="74">
        <f t="shared" si="143"/>
        <v>0.42287942183339644</v>
      </c>
      <c r="AR237" s="46">
        <f t="shared" si="131"/>
        <v>9.9695307739183336E-2</v>
      </c>
      <c r="AS237" s="46">
        <f t="shared" si="146"/>
        <v>0.69021203155818545</v>
      </c>
      <c r="AT237" s="46">
        <f t="shared" si="132"/>
        <v>0.6776045779561457</v>
      </c>
    </row>
    <row r="238" spans="1:46">
      <c r="A238">
        <v>1605</v>
      </c>
      <c r="B238">
        <v>1605</v>
      </c>
      <c r="C238">
        <f t="shared" si="126"/>
        <v>1605</v>
      </c>
      <c r="D238">
        <f t="shared" si="127"/>
        <v>1605</v>
      </c>
      <c r="E238" s="15">
        <f t="shared" si="128"/>
        <v>1605</v>
      </c>
      <c r="F238" s="9">
        <f>IF(data!V237="","",data!V237)</f>
        <v>149.375</v>
      </c>
      <c r="G238" s="35">
        <f t="shared" si="144"/>
        <v>9.3359374999999994E-2</v>
      </c>
      <c r="H238" s="35">
        <f t="shared" si="141"/>
        <v>6.3405797101449279E-2</v>
      </c>
      <c r="I238" s="9">
        <f>IF(data!Z237="","",data!Z237)</f>
        <v>2760</v>
      </c>
      <c r="J238" s="9">
        <f t="shared" si="130"/>
        <v>2760</v>
      </c>
      <c r="K238" s="8">
        <f t="shared" si="157"/>
        <v>0.86094674556213024</v>
      </c>
      <c r="L238" s="45">
        <f t="shared" si="133"/>
        <v>0.72500000000000009</v>
      </c>
      <c r="M238" s="8">
        <f>(I238/I236-1)/(C238-C236)</f>
        <v>0.86094674556213024</v>
      </c>
      <c r="N238" s="8">
        <f t="shared" si="129"/>
        <v>0.72500000000000009</v>
      </c>
      <c r="P238" s="20">
        <f>IF(data!U237="","",data!U237)</f>
        <v>1.7486430525000001</v>
      </c>
      <c r="Q238" s="20">
        <f>IF(ISNA(data!Y237)=TRUE,"",IF(data!Y237="","",data!Y237))</f>
        <v>32.309655731548112</v>
      </c>
      <c r="R238" s="20">
        <f t="shared" si="134"/>
        <v>32.309655731548112</v>
      </c>
      <c r="S238" s="8">
        <f t="shared" si="158"/>
        <v>0.5104412324077594</v>
      </c>
      <c r="T238" s="34">
        <f t="shared" si="147"/>
        <v>0.5104412324077594</v>
      </c>
      <c r="U238" s="30">
        <f t="shared" si="162"/>
        <v>0.5104412324077594</v>
      </c>
      <c r="V238" s="30">
        <f t="shared" si="135"/>
        <v>0.5104412324077594</v>
      </c>
      <c r="X238" s="9">
        <f>IF(data!W237="","",data!W237)</f>
        <v>1606.528125</v>
      </c>
      <c r="Y238" s="96">
        <f>IF(data!AA237="",#N/A,data!AA237)</f>
        <v>29683.800000000003</v>
      </c>
      <c r="Z238" s="99">
        <f t="shared" si="136"/>
        <v>29683.800000000003</v>
      </c>
      <c r="AA238" s="8">
        <f t="shared" si="159"/>
        <v>0.72500000000000009</v>
      </c>
      <c r="AB238" s="34">
        <f t="shared" si="148"/>
        <v>0.72500000000000009</v>
      </c>
      <c r="AC238" s="30">
        <f t="shared" si="163"/>
        <v>0.72500000000000009</v>
      </c>
      <c r="AD238" s="30">
        <f t="shared" si="137"/>
        <v>0.72500000000000009</v>
      </c>
      <c r="AE238" s="15">
        <f>data!G237</f>
        <v>9.2980009298000918E-2</v>
      </c>
      <c r="AF238" s="30">
        <f t="shared" si="160"/>
        <v>1.1464497041420111E-2</v>
      </c>
      <c r="AG238" s="30">
        <f t="shared" si="138"/>
        <v>0</v>
      </c>
      <c r="AH238" s="15" t="str">
        <f t="shared" si="142"/>
        <v/>
      </c>
      <c r="AI238" s="9">
        <f>data!C237</f>
        <v>5.9749959765588017</v>
      </c>
      <c r="AJ238" s="8">
        <f t="shared" si="139"/>
        <v>0.14205039096437888</v>
      </c>
      <c r="AK238" s="8">
        <f t="shared" si="140"/>
        <v>0.14205039096437888</v>
      </c>
      <c r="AL238" s="74">
        <f t="shared" si="143"/>
        <v>0.14205039096437888</v>
      </c>
      <c r="AR238" s="46">
        <f t="shared" si="131"/>
        <v>8.0966636197440378E-2</v>
      </c>
      <c r="AS238" s="46">
        <f t="shared" si="146"/>
        <v>0.81835937500000011</v>
      </c>
      <c r="AT238" s="46">
        <f t="shared" si="132"/>
        <v>0.80596663619744047</v>
      </c>
    </row>
    <row r="239" spans="1:46">
      <c r="A239">
        <v>1606</v>
      </c>
      <c r="B239">
        <v>1606</v>
      </c>
      <c r="C239">
        <f t="shared" si="126"/>
        <v>1606</v>
      </c>
      <c r="D239">
        <f t="shared" si="127"/>
        <v>1606</v>
      </c>
      <c r="E239" s="15">
        <f t="shared" si="128"/>
        <v>1606</v>
      </c>
      <c r="F239" s="9">
        <f>IF(data!V238="","",data!V238)</f>
        <v>175</v>
      </c>
      <c r="G239" s="35">
        <f t="shared" si="144"/>
        <v>6.3405797101449279E-2</v>
      </c>
      <c r="H239" s="35">
        <f t="shared" si="141"/>
        <v>5.3374999999999999E-2</v>
      </c>
      <c r="I239" s="9">
        <f>IF(data!Z238="","",data!Z238)</f>
        <v>2000</v>
      </c>
      <c r="J239" s="9">
        <f t="shared" si="130"/>
        <v>2000</v>
      </c>
      <c r="K239" s="8">
        <f t="shared" si="157"/>
        <v>-0.27536231884057971</v>
      </c>
      <c r="L239" s="45">
        <f t="shared" si="133"/>
        <v>-0.27536231884057971</v>
      </c>
      <c r="M239" s="8">
        <f>(I239/I238-1)/(C239-C238)</f>
        <v>-0.27536231884057971</v>
      </c>
      <c r="N239" s="8">
        <f t="shared" si="129"/>
        <v>-0.27536231884057971</v>
      </c>
      <c r="P239" s="20">
        <f>IF(data!U238="","",data!U238)</f>
        <v>2.2732359682499994</v>
      </c>
      <c r="Q239" s="20">
        <f>IF(ISNA(data!Y238)=TRUE,"",IF(data!Y238="","",data!Y238))</f>
        <v>25.979839637142856</v>
      </c>
      <c r="R239" s="20">
        <f t="shared" si="134"/>
        <v>25.979839637142856</v>
      </c>
      <c r="S239" s="8">
        <f t="shared" si="158"/>
        <v>-0.19591097308488603</v>
      </c>
      <c r="T239" s="34">
        <f t="shared" si="147"/>
        <v>-0.19591097308488603</v>
      </c>
      <c r="U239" s="30">
        <f t="shared" si="162"/>
        <v>-0.19591097308488603</v>
      </c>
      <c r="V239" s="30">
        <f t="shared" si="135"/>
        <v>-0.19591097308488603</v>
      </c>
      <c r="X239" s="9">
        <f>IF(data!W238="","",data!W238)</f>
        <v>1882.1250000000002</v>
      </c>
      <c r="Y239" s="96">
        <f>IF(data!AA238="",#N/A,data!AA238)</f>
        <v>21510</v>
      </c>
      <c r="Z239" s="99">
        <f t="shared" si="136"/>
        <v>21510</v>
      </c>
      <c r="AA239" s="8">
        <f t="shared" si="159"/>
        <v>-0.27536231884057982</v>
      </c>
      <c r="AB239" s="34">
        <f t="shared" si="148"/>
        <v>-0.27536231884057982</v>
      </c>
      <c r="AC239" s="30">
        <f t="shared" si="163"/>
        <v>-0.27536231884057982</v>
      </c>
      <c r="AD239" s="30">
        <f t="shared" si="137"/>
        <v>-0.27536231884057982</v>
      </c>
      <c r="AE239" s="15">
        <f>data!G238</f>
        <v>9.2980009298000918E-2</v>
      </c>
      <c r="AF239" s="30">
        <f t="shared" si="160"/>
        <v>1.1464497041420111E-2</v>
      </c>
      <c r="AG239" s="30">
        <f t="shared" si="138"/>
        <v>0</v>
      </c>
      <c r="AH239" s="15" t="str">
        <f t="shared" si="142"/>
        <v/>
      </c>
      <c r="AI239" s="9">
        <f>data!C238</f>
        <v>5.3846117587269537</v>
      </c>
      <c r="AJ239" s="8">
        <f t="shared" si="139"/>
        <v>-9.8809140650144789E-2</v>
      </c>
      <c r="AK239" s="8">
        <f t="shared" si="140"/>
        <v>-9.8809140650144789E-2</v>
      </c>
      <c r="AL239" s="74">
        <f t="shared" si="143"/>
        <v>-9.8809140650144789E-2</v>
      </c>
      <c r="AR239" s="46">
        <f t="shared" si="131"/>
        <v>5.1352568688233458E-2</v>
      </c>
      <c r="AS239" s="46">
        <f t="shared" si="146"/>
        <v>-0.21195652173913043</v>
      </c>
      <c r="AT239" s="46">
        <f t="shared" si="132"/>
        <v>-0.22400975015234637</v>
      </c>
    </row>
    <row r="240" spans="1:46">
      <c r="A240">
        <v>1607</v>
      </c>
      <c r="B240">
        <v>1607</v>
      </c>
      <c r="C240">
        <f t="shared" si="126"/>
        <v>1607</v>
      </c>
      <c r="D240">
        <f t="shared" si="127"/>
        <v>1607</v>
      </c>
      <c r="E240" s="15">
        <f t="shared" si="128"/>
        <v>1607</v>
      </c>
      <c r="F240" s="9">
        <f>IF(data!V239="","",data!V239)</f>
        <v>106.75</v>
      </c>
      <c r="G240" s="35">
        <f t="shared" si="144"/>
        <v>5.3374999999999999E-2</v>
      </c>
      <c r="H240" s="35">
        <f t="shared" si="141"/>
        <v>3.5648148148148151E-2</v>
      </c>
      <c r="I240" s="9">
        <f>IF(data!Z239="","",data!Z239)</f>
        <v>2700</v>
      </c>
      <c r="J240" s="9">
        <f t="shared" si="130"/>
        <v>2700</v>
      </c>
      <c r="K240" s="8">
        <f t="shared" si="157"/>
        <v>0.35000000000000009</v>
      </c>
      <c r="L240" s="45">
        <f t="shared" si="133"/>
        <v>0.35000000000000009</v>
      </c>
      <c r="M240" s="8">
        <f>(I240/I239-1)/(C240-C239)</f>
        <v>0.35000000000000009</v>
      </c>
      <c r="N240" s="8">
        <f t="shared" si="129"/>
        <v>0.35000000000000009</v>
      </c>
      <c r="P240" s="20">
        <f>IF(data!U239="","",data!U239)</f>
        <v>1.4276684195363285</v>
      </c>
      <c r="Q240" s="20">
        <f>IF(ISNA(data!Y239)=TRUE,"",IF(data!Y239="","",data!Y239))</f>
        <v>36.109646208413011</v>
      </c>
      <c r="R240" s="20">
        <f t="shared" si="134"/>
        <v>36.109646208413011</v>
      </c>
      <c r="S240" s="8">
        <f t="shared" si="158"/>
        <v>0.38991028092366564</v>
      </c>
      <c r="T240" s="34">
        <f t="shared" si="147"/>
        <v>0.38991028092366564</v>
      </c>
      <c r="U240" s="30">
        <f t="shared" si="162"/>
        <v>0.38991028092366564</v>
      </c>
      <c r="V240" s="30">
        <f t="shared" si="135"/>
        <v>0.38991028092366564</v>
      </c>
      <c r="X240" s="9">
        <f>IF(data!W239="","",data!W239)</f>
        <v>1148.0962500000001</v>
      </c>
      <c r="Y240" s="96">
        <f>IF(data!AA239="",#N/A,data!AA239)</f>
        <v>29038.500000000004</v>
      </c>
      <c r="Z240" s="99">
        <f t="shared" si="136"/>
        <v>29038.500000000004</v>
      </c>
      <c r="AA240" s="8">
        <f t="shared" si="159"/>
        <v>0.35000000000000009</v>
      </c>
      <c r="AB240" s="34">
        <f t="shared" si="148"/>
        <v>0.35000000000000009</v>
      </c>
      <c r="AC240" s="30">
        <f t="shared" si="163"/>
        <v>0.35000000000000009</v>
      </c>
      <c r="AD240" s="30">
        <f t="shared" si="137"/>
        <v>0.35000000000000009</v>
      </c>
      <c r="AE240" s="15">
        <f>data!G239</f>
        <v>9.2980009298000918E-2</v>
      </c>
      <c r="AF240" s="30">
        <f t="shared" si="160"/>
        <v>1.1464497041420111E-2</v>
      </c>
      <c r="AG240" s="30">
        <f t="shared" si="138"/>
        <v>0</v>
      </c>
      <c r="AH240" s="15" t="str">
        <f t="shared" si="142"/>
        <v/>
      </c>
      <c r="AI240" s="9">
        <f>data!C239</f>
        <v>5.229996478226365</v>
      </c>
      <c r="AJ240" s="8">
        <f t="shared" si="139"/>
        <v>-2.8714285714285803E-2</v>
      </c>
      <c r="AK240" s="8">
        <f t="shared" si="140"/>
        <v>-2.8714285714285803E-2</v>
      </c>
      <c r="AL240" s="74">
        <f t="shared" si="143"/>
        <v>-2.8714285714285803E-2</v>
      </c>
      <c r="AR240" s="46">
        <f t="shared" si="131"/>
        <v>4.1435466179158942E-2</v>
      </c>
      <c r="AS240" s="46">
        <f t="shared" si="146"/>
        <v>0.40337500000000009</v>
      </c>
      <c r="AT240" s="46">
        <f t="shared" si="132"/>
        <v>0.39143546617915903</v>
      </c>
    </row>
    <row r="241" spans="1:46">
      <c r="A241">
        <v>1608</v>
      </c>
      <c r="B241">
        <v>1608</v>
      </c>
      <c r="C241">
        <f t="shared" si="126"/>
        <v>1608</v>
      </c>
      <c r="D241">
        <f t="shared" si="127"/>
        <v>1608</v>
      </c>
      <c r="E241" s="15">
        <f t="shared" si="128"/>
        <v>1608</v>
      </c>
      <c r="F241" s="9">
        <f>IF(data!V240="","",data!V240)</f>
        <v>96.25</v>
      </c>
      <c r="G241" s="35">
        <f t="shared" si="144"/>
        <v>3.5648148148148151E-2</v>
      </c>
      <c r="H241" s="35">
        <f t="shared" si="141"/>
        <v>7.1375739644970418E-2</v>
      </c>
      <c r="I241" s="9">
        <f>IF(data!Z240="","",data!Z240)</f>
        <v>1014</v>
      </c>
      <c r="J241" s="9">
        <f t="shared" si="130"/>
        <v>1014</v>
      </c>
      <c r="K241" s="8">
        <f t="shared" si="157"/>
        <v>-0.62444444444444447</v>
      </c>
      <c r="L241" s="45">
        <f t="shared" si="133"/>
        <v>-0.62444444444444447</v>
      </c>
      <c r="M241" s="8">
        <f>(I241/I240-1)/(C241-C240)</f>
        <v>-0.62444444444444447</v>
      </c>
      <c r="N241" s="8">
        <f t="shared" si="129"/>
        <v>-0.62444444444444447</v>
      </c>
      <c r="P241" s="20">
        <f>IF(data!U240="","",data!U240)</f>
        <v>1.6795698342099792</v>
      </c>
      <c r="Q241" s="20">
        <f>IF(ISNA(data!Y240)=TRUE,"",IF(data!Y240="","",data!Y240))</f>
        <v>17.694377266378378</v>
      </c>
      <c r="R241" s="20">
        <f t="shared" si="134"/>
        <v>17.694377266378378</v>
      </c>
      <c r="S241" s="8">
        <f t="shared" si="158"/>
        <v>-0.50998198198198219</v>
      </c>
      <c r="T241" s="34">
        <f t="shared" si="147"/>
        <v>-0.50998198198198219</v>
      </c>
      <c r="U241" s="30">
        <f t="shared" si="162"/>
        <v>-0.50998198198198219</v>
      </c>
      <c r="V241" s="30">
        <f t="shared" si="135"/>
        <v>-0.50998198198198219</v>
      </c>
      <c r="X241" s="9">
        <f>IF(data!W240="","",data!W240)</f>
        <v>1035.16875</v>
      </c>
      <c r="Y241" s="96">
        <f>IF(data!AA240="",#N/A,data!AA240)</f>
        <v>10905.570000000002</v>
      </c>
      <c r="Z241" s="99">
        <f t="shared" si="136"/>
        <v>10905.570000000002</v>
      </c>
      <c r="AA241" s="8">
        <f t="shared" si="159"/>
        <v>-0.62444444444444436</v>
      </c>
      <c r="AB241" s="34">
        <f t="shared" si="148"/>
        <v>-0.62444444444444436</v>
      </c>
      <c r="AC241" s="30">
        <f t="shared" si="163"/>
        <v>-0.62444444444444436</v>
      </c>
      <c r="AD241" s="30">
        <f t="shared" si="137"/>
        <v>-0.62444444444444436</v>
      </c>
      <c r="AE241" s="15">
        <f>data!G240</f>
        <v>9.2980009298000918E-2</v>
      </c>
      <c r="AF241" s="30">
        <f t="shared" si="160"/>
        <v>1.1464497041420111E-2</v>
      </c>
      <c r="AG241" s="30">
        <f t="shared" si="138"/>
        <v>0</v>
      </c>
      <c r="AH241" s="15" t="str">
        <f t="shared" si="142"/>
        <v/>
      </c>
      <c r="AI241" s="9">
        <f>data!C240</f>
        <v>4.0083306342047189</v>
      </c>
      <c r="AJ241" s="8">
        <f t="shared" si="139"/>
        <v>-0.23358827278521355</v>
      </c>
      <c r="AK241" s="8">
        <f t="shared" si="140"/>
        <v>-0.23358827278521355</v>
      </c>
      <c r="AL241" s="74">
        <f t="shared" si="143"/>
        <v>-0.23358827278521355</v>
      </c>
      <c r="AR241" s="46">
        <f t="shared" si="131"/>
        <v>2.3909540253232997E-2</v>
      </c>
      <c r="AS241" s="46">
        <f t="shared" si="146"/>
        <v>-0.58879629629629626</v>
      </c>
      <c r="AT241" s="46">
        <f t="shared" si="132"/>
        <v>-0.60053490419121136</v>
      </c>
    </row>
    <row r="242" spans="1:46">
      <c r="A242">
        <v>1609</v>
      </c>
      <c r="B242">
        <v>1609</v>
      </c>
      <c r="C242">
        <f t="shared" si="126"/>
        <v>1609</v>
      </c>
      <c r="D242">
        <f t="shared" si="127"/>
        <v>1609</v>
      </c>
      <c r="E242" s="15">
        <f t="shared" si="128"/>
        <v>1609</v>
      </c>
      <c r="F242" s="9">
        <f>IF(data!V241="","",data!V241)</f>
        <v>72.375</v>
      </c>
      <c r="G242" s="35">
        <f t="shared" si="144"/>
        <v>7.1375739644970418E-2</v>
      </c>
      <c r="H242" s="35">
        <f t="shared" si="141"/>
        <v>3.125E-2</v>
      </c>
      <c r="I242" s="9">
        <f>IF(data!Z241="","",data!Z241)</f>
        <v>1800</v>
      </c>
      <c r="J242" s="9">
        <f t="shared" si="130"/>
        <v>1800</v>
      </c>
      <c r="K242" s="8">
        <f t="shared" si="157"/>
        <v>0.7751479289940828</v>
      </c>
      <c r="L242" s="45">
        <f t="shared" si="133"/>
        <v>0.7751479289940828</v>
      </c>
      <c r="M242" s="8">
        <f>(I242/I241-1)/(C242-C241)</f>
        <v>0.7751479289940828</v>
      </c>
      <c r="N242" s="8">
        <f t="shared" si="129"/>
        <v>0.7751479289940828</v>
      </c>
      <c r="P242" s="20">
        <f>IF(data!U241="","",data!U241)</f>
        <v>1.3514540521434926</v>
      </c>
      <c r="Q242" s="20">
        <f>IF(ISNA(data!Y241)=TRUE,"",IF(data!Y241="","",data!Y241))</f>
        <v>33.611292488542823</v>
      </c>
      <c r="R242" s="20">
        <f t="shared" si="134"/>
        <v>33.611292488542823</v>
      </c>
      <c r="S242" s="8">
        <f t="shared" si="158"/>
        <v>0.89954650466330088</v>
      </c>
      <c r="T242" s="34">
        <f t="shared" si="147"/>
        <v>0.89954650466330088</v>
      </c>
      <c r="U242" s="30">
        <f t="shared" si="162"/>
        <v>0.89954650466330088</v>
      </c>
      <c r="V242" s="30">
        <f t="shared" si="135"/>
        <v>0.89954650466330088</v>
      </c>
      <c r="X242" s="9">
        <f>IF(data!W241="","",data!W241)</f>
        <v>778.39312500000005</v>
      </c>
      <c r="Y242" s="96">
        <f>IF(data!AA241="",#N/A,data!AA241)</f>
        <v>19359</v>
      </c>
      <c r="Z242" s="99">
        <f t="shared" si="136"/>
        <v>19359</v>
      </c>
      <c r="AA242" s="8">
        <f t="shared" si="159"/>
        <v>0.77514792899408258</v>
      </c>
      <c r="AB242" s="34">
        <f t="shared" si="148"/>
        <v>0.77514792899408258</v>
      </c>
      <c r="AC242" s="30">
        <f t="shared" si="163"/>
        <v>0.77514792899408258</v>
      </c>
      <c r="AD242" s="30">
        <f t="shared" si="137"/>
        <v>0.77514792899408258</v>
      </c>
      <c r="AE242" s="15">
        <f>data!G241</f>
        <v>9.2980009298000918E-2</v>
      </c>
      <c r="AF242" s="30">
        <f t="shared" si="160"/>
        <v>1.1464497041420111E-2</v>
      </c>
      <c r="AG242" s="30">
        <f t="shared" si="138"/>
        <v>0</v>
      </c>
      <c r="AH242" s="15" t="str">
        <f t="shared" si="142"/>
        <v/>
      </c>
      <c r="AI242" s="9">
        <f>data!C241</f>
        <v>3.7458308109667797</v>
      </c>
      <c r="AJ242" s="8">
        <f t="shared" si="139"/>
        <v>-6.548856548856552E-2</v>
      </c>
      <c r="AK242" s="8">
        <f t="shared" si="140"/>
        <v>-6.548856548856552E-2</v>
      </c>
      <c r="AL242" s="74">
        <f t="shared" si="143"/>
        <v>-6.548856548856552E-2</v>
      </c>
      <c r="AR242" s="46">
        <f t="shared" si="131"/>
        <v>5.9232175502742068E-2</v>
      </c>
      <c r="AS242" s="46">
        <f t="shared" si="146"/>
        <v>0.84652366863905326</v>
      </c>
      <c r="AT242" s="46">
        <f t="shared" si="132"/>
        <v>0.83438010449682465</v>
      </c>
    </row>
    <row r="243" spans="1:46">
      <c r="A243">
        <v>1610</v>
      </c>
      <c r="B243">
        <v>1610</v>
      </c>
      <c r="C243">
        <f t="shared" si="126"/>
        <v>1610</v>
      </c>
      <c r="D243">
        <f t="shared" si="127"/>
        <v>1610</v>
      </c>
      <c r="E243" s="15">
        <f t="shared" si="128"/>
        <v>1610</v>
      </c>
      <c r="F243" s="9">
        <f>IF(data!V242="","",data!V242)</f>
        <v>56.25</v>
      </c>
      <c r="G243" s="35">
        <f t="shared" si="144"/>
        <v>3.125E-2</v>
      </c>
      <c r="H243" s="35">
        <f t="shared" si="141"/>
        <v>3.7430555555555557E-2</v>
      </c>
      <c r="I243" s="9" t="str">
        <f>IF(data!Z242="","",data!Z242)</f>
        <v/>
      </c>
      <c r="J243" s="9">
        <f t="shared" si="130"/>
        <v>1800</v>
      </c>
      <c r="K243" s="49">
        <f>K244</f>
        <v>0.20370370370370372</v>
      </c>
      <c r="L243" s="45">
        <f t="shared" si="133"/>
        <v>0</v>
      </c>
      <c r="N243" s="8" t="str">
        <f t="shared" si="129"/>
        <v/>
      </c>
      <c r="P243" s="20">
        <f>IF(data!U242="","",data!U242)</f>
        <v>1.368503258478261</v>
      </c>
      <c r="Q243" s="20" t="str">
        <f>IF(ISNA(data!Y242)=TRUE,"",IF(data!Y242="","",data!Y242))</f>
        <v/>
      </c>
      <c r="R243" s="20">
        <f t="shared" si="134"/>
        <v>33.611292488542823</v>
      </c>
      <c r="S243" s="49">
        <f>S244</f>
        <v>5.9036749928222797E-2</v>
      </c>
      <c r="T243" s="34">
        <f t="shared" si="147"/>
        <v>0</v>
      </c>
      <c r="U243" s="15"/>
      <c r="V243" s="30" t="str">
        <f t="shared" si="135"/>
        <v/>
      </c>
      <c r="X243" s="9">
        <f>IF(data!W242="","",data!W242)</f>
        <v>604.96875</v>
      </c>
      <c r="Y243" s="96" t="e">
        <f>IF(data!AA242="",#N/A,data!AA242)</f>
        <v>#N/A</v>
      </c>
      <c r="Z243" s="99">
        <f t="shared" si="136"/>
        <v>19359</v>
      </c>
      <c r="AA243" s="49">
        <f>AA244</f>
        <v>0.2037037037037038</v>
      </c>
      <c r="AB243" s="34">
        <f t="shared" si="148"/>
        <v>0</v>
      </c>
      <c r="AC243" s="15"/>
      <c r="AD243" s="30"/>
      <c r="AE243" s="15">
        <f>data!G242</f>
        <v>9.2980009298000918E-2</v>
      </c>
      <c r="AF243" s="30">
        <f t="shared" si="160"/>
        <v>1.1464497041420111E-2</v>
      </c>
      <c r="AG243" s="30">
        <f t="shared" si="138"/>
        <v>0</v>
      </c>
      <c r="AH243" s="15" t="str">
        <f t="shared" si="142"/>
        <v/>
      </c>
      <c r="AI243" s="9">
        <f>data!C242</f>
        <v>2.8749980640345694</v>
      </c>
      <c r="AJ243" s="8">
        <f t="shared" si="139"/>
        <v>-0.23248053392658519</v>
      </c>
      <c r="AK243" s="8">
        <f t="shared" si="140"/>
        <v>-0.23248053392658519</v>
      </c>
      <c r="AL243" s="74">
        <f t="shared" si="143"/>
        <v>-0.23248053392658519</v>
      </c>
      <c r="AR243" s="46">
        <f t="shared" si="131"/>
        <v>1.956124314442409E-2</v>
      </c>
      <c r="AS243" s="46" t="str">
        <f t="shared" si="146"/>
        <v/>
      </c>
      <c r="AT243" s="46" t="str">
        <f t="shared" si="132"/>
        <v/>
      </c>
    </row>
    <row r="244" spans="1:46">
      <c r="A244">
        <v>1611</v>
      </c>
      <c r="B244">
        <v>1611</v>
      </c>
      <c r="C244">
        <f t="shared" si="126"/>
        <v>1611</v>
      </c>
      <c r="D244">
        <f t="shared" si="127"/>
        <v>1611</v>
      </c>
      <c r="E244" s="15">
        <f t="shared" si="128"/>
        <v>1611</v>
      </c>
      <c r="F244" s="9">
        <f>IF(data!V243="","",data!V243)</f>
        <v>67.375</v>
      </c>
      <c r="G244" s="35"/>
      <c r="H244" s="35">
        <f t="shared" si="141"/>
        <v>7.0347222222222228E-2</v>
      </c>
      <c r="I244" s="9" t="str">
        <f>IF(data!Z243="","",data!Z243)</f>
        <v/>
      </c>
      <c r="J244" s="9">
        <f t="shared" si="130"/>
        <v>1800</v>
      </c>
      <c r="K244" s="49">
        <f>K245</f>
        <v>0.20370370370370372</v>
      </c>
      <c r="L244" s="45">
        <f t="shared" si="133"/>
        <v>0</v>
      </c>
      <c r="N244" s="8" t="str">
        <f t="shared" si="129"/>
        <v/>
      </c>
      <c r="P244" s="20">
        <f>IF(data!U243="","",data!U243)</f>
        <v>1.481589101435006</v>
      </c>
      <c r="Q244" s="20" t="str">
        <f>IF(ISNA(data!Y243)=TRUE,"",IF(data!Y243="","",data!Y243))</f>
        <v/>
      </c>
      <c r="R244" s="20">
        <f t="shared" si="134"/>
        <v>33.611292488542823</v>
      </c>
      <c r="S244" s="49">
        <f>S245</f>
        <v>5.9036749928222797E-2</v>
      </c>
      <c r="T244" s="34">
        <f t="shared" si="147"/>
        <v>0</v>
      </c>
      <c r="U244" s="15"/>
      <c r="V244" s="30" t="str">
        <f t="shared" si="135"/>
        <v/>
      </c>
      <c r="X244" s="9">
        <f>IF(data!W243="","",data!W243)</f>
        <v>724.61812500000008</v>
      </c>
      <c r="Y244" s="96" t="e">
        <f>IF(data!AA243="",#N/A,data!AA243)</f>
        <v>#N/A</v>
      </c>
      <c r="Z244" s="99">
        <f t="shared" si="136"/>
        <v>19359</v>
      </c>
      <c r="AA244" s="49">
        <f>AA245</f>
        <v>0.2037037037037038</v>
      </c>
      <c r="AB244" s="34">
        <f t="shared" si="148"/>
        <v>0</v>
      </c>
      <c r="AC244" s="15"/>
      <c r="AD244" s="30"/>
      <c r="AE244" s="15">
        <f>data!G243</f>
        <v>9.2980009298000918E-2</v>
      </c>
      <c r="AF244" s="30">
        <f t="shared" si="160"/>
        <v>1.1464497041420111E-2</v>
      </c>
      <c r="AG244" s="30">
        <f t="shared" si="138"/>
        <v>0</v>
      </c>
      <c r="AH244" s="15" t="str">
        <f t="shared" si="142"/>
        <v/>
      </c>
      <c r="AI244" s="9">
        <f>data!C243</f>
        <v>3.180767088905136</v>
      </c>
      <c r="AJ244" s="8">
        <f t="shared" si="139"/>
        <v>0.10635451505016746</v>
      </c>
      <c r="AK244" s="8">
        <f t="shared" si="140"/>
        <v>0.10635451505016746</v>
      </c>
      <c r="AL244" s="74">
        <f t="shared" si="143"/>
        <v>0.10635451505016746</v>
      </c>
      <c r="AR244" s="46" t="str">
        <f t="shared" si="131"/>
        <v/>
      </c>
      <c r="AS244" s="46" t="str">
        <f t="shared" si="146"/>
        <v/>
      </c>
      <c r="AT244" s="46" t="str">
        <f t="shared" si="132"/>
        <v/>
      </c>
    </row>
    <row r="245" spans="1:46">
      <c r="A245">
        <v>1612</v>
      </c>
      <c r="B245">
        <v>1612</v>
      </c>
      <c r="C245">
        <f t="shared" si="126"/>
        <v>1612</v>
      </c>
      <c r="D245">
        <f t="shared" si="127"/>
        <v>1612</v>
      </c>
      <c r="E245" s="15">
        <f t="shared" si="128"/>
        <v>1612</v>
      </c>
      <c r="F245" s="9">
        <f>IF(data!V244="","",data!V244)</f>
        <v>126.625</v>
      </c>
      <c r="G245" s="35"/>
      <c r="H245" s="35">
        <f t="shared" si="141"/>
        <v>-0.14517241379310344</v>
      </c>
      <c r="I245" s="9">
        <f>IF(data!Z244="","",data!Z244)</f>
        <v>2900</v>
      </c>
      <c r="J245" s="9">
        <f t="shared" si="130"/>
        <v>2900</v>
      </c>
      <c r="K245" s="8">
        <f>M245</f>
        <v>0.20370370370370372</v>
      </c>
      <c r="L245" s="45">
        <f t="shared" si="133"/>
        <v>0.61111111111111116</v>
      </c>
      <c r="M245" s="8">
        <f>(I245/I242-1)/(C245-C242)</f>
        <v>0.20370370370370372</v>
      </c>
      <c r="N245" s="8"/>
      <c r="P245" s="20">
        <f>IF(data!U244="","",data!U244)</f>
        <v>1.7275229076048388</v>
      </c>
      <c r="Q245" s="20">
        <f>IF(ISNA(data!Y244)=TRUE,"",IF(data!Y244="","",data!Y244))</f>
        <v>39.564196896774192</v>
      </c>
      <c r="R245" s="20">
        <f t="shared" si="134"/>
        <v>39.564196896774192</v>
      </c>
      <c r="S245" s="8">
        <f>U245</f>
        <v>5.9036749928222797E-2</v>
      </c>
      <c r="T245" s="34">
        <f t="shared" si="147"/>
        <v>0.17711024978466838</v>
      </c>
      <c r="U245" s="30">
        <f>(Q245/Q242-1)/(A245-A242)</f>
        <v>5.9036749928222797E-2</v>
      </c>
      <c r="V245" s="30"/>
      <c r="X245" s="9">
        <f>IF(data!W244="","",data!W244)</f>
        <v>1361.8518750000001</v>
      </c>
      <c r="Y245" s="96">
        <f>IF(data!AA244="",#N/A,data!AA244)</f>
        <v>31189.500000000004</v>
      </c>
      <c r="Z245" s="99">
        <f t="shared" si="136"/>
        <v>31189.500000000004</v>
      </c>
      <c r="AA245" s="8">
        <f>AC245</f>
        <v>0.2037037037037038</v>
      </c>
      <c r="AB245" s="34">
        <f t="shared" si="148"/>
        <v>0.61111111111111138</v>
      </c>
      <c r="AC245" s="30">
        <f>(Y245/Y242-1)/(A245-A242)</f>
        <v>0.2037037037037038</v>
      </c>
      <c r="AD245" s="30"/>
      <c r="AE245" s="15">
        <f>data!G244</f>
        <v>9.2980009298000918E-2</v>
      </c>
      <c r="AF245" s="30">
        <f t="shared" si="160"/>
        <v>1.1464497041420111E-2</v>
      </c>
      <c r="AG245" s="30">
        <f t="shared" si="138"/>
        <v>0</v>
      </c>
      <c r="AH245" s="15" t="str">
        <f t="shared" si="142"/>
        <v/>
      </c>
      <c r="AI245" s="9">
        <f>data!C244</f>
        <v>5.1269196245593065</v>
      </c>
      <c r="AJ245" s="8">
        <f t="shared" si="139"/>
        <v>0.61185006045949208</v>
      </c>
      <c r="AK245" s="8">
        <f t="shared" si="140"/>
        <v>0.61185006045949208</v>
      </c>
      <c r="AL245" s="74">
        <f t="shared" si="143"/>
        <v>0.61185006045949208</v>
      </c>
      <c r="AR245" s="46" t="str">
        <f t="shared" si="131"/>
        <v/>
      </c>
      <c r="AS245" s="46" t="str">
        <f t="shared" si="146"/>
        <v/>
      </c>
      <c r="AT245" s="46" t="str">
        <f t="shared" si="132"/>
        <v/>
      </c>
    </row>
    <row r="246" spans="1:46">
      <c r="A246">
        <v>1613</v>
      </c>
      <c r="B246">
        <v>1613</v>
      </c>
      <c r="C246">
        <f t="shared" si="126"/>
        <v>1613</v>
      </c>
      <c r="D246">
        <f t="shared" si="127"/>
        <v>1613</v>
      </c>
      <c r="E246" s="15">
        <f t="shared" si="128"/>
        <v>1613</v>
      </c>
      <c r="F246" s="9">
        <f>IF(data!V245="","",data!V245)</f>
        <v>-421</v>
      </c>
      <c r="G246" s="35">
        <f t="shared" si="144"/>
        <v>-0.14517241379310344</v>
      </c>
      <c r="H246" s="35">
        <f t="shared" si="141"/>
        <v>9.1319444444444439E-2</v>
      </c>
      <c r="I246" s="9">
        <f>IF(data!Z245="","",data!Z245)</f>
        <v>1800</v>
      </c>
      <c r="J246" s="9">
        <f t="shared" si="130"/>
        <v>1800</v>
      </c>
      <c r="K246" s="8">
        <f>M246</f>
        <v>-0.37931034482758619</v>
      </c>
      <c r="L246" s="45">
        <f t="shared" si="133"/>
        <v>-0.37931034482758619</v>
      </c>
      <c r="M246" s="8">
        <f>(I246/I245-1)/(C246-C245)</f>
        <v>-0.37931034482758619</v>
      </c>
      <c r="N246" s="8">
        <f t="shared" si="129"/>
        <v>-0.37931034482758619</v>
      </c>
      <c r="P246" s="20">
        <f>IF(data!U245="","",data!U245)</f>
        <v>-5.9690166900202719</v>
      </c>
      <c r="Q246" s="20">
        <f>IF(ISNA(data!Y245)=TRUE,"",IF(data!Y245="","",data!Y245))</f>
        <v>25.520736441891895</v>
      </c>
      <c r="R246" s="20">
        <f t="shared" si="134"/>
        <v>25.520736441891895</v>
      </c>
      <c r="S246" s="8">
        <f>U246</f>
        <v>-0.35495376012617386</v>
      </c>
      <c r="T246" s="34">
        <f t="shared" si="147"/>
        <v>-0.35495376012617386</v>
      </c>
      <c r="U246" s="30">
        <f t="shared" ref="U246:U248" si="164">(Q246/Q245-1)/(A246-A245)</f>
        <v>-0.35495376012617386</v>
      </c>
      <c r="V246" s="30">
        <f t="shared" si="135"/>
        <v>-0.35495376012617386</v>
      </c>
      <c r="X246" s="9">
        <f>IF(data!W245="","",data!W245)</f>
        <v>-4527.8550000000005</v>
      </c>
      <c r="Y246" s="96">
        <f>IF(data!AA245="",#N/A,data!AA245)</f>
        <v>19359</v>
      </c>
      <c r="Z246" s="99">
        <f t="shared" si="136"/>
        <v>19359</v>
      </c>
      <c r="AA246" s="8">
        <f>AC246</f>
        <v>-0.3793103448275863</v>
      </c>
      <c r="AB246" s="34">
        <f t="shared" si="148"/>
        <v>-0.3793103448275863</v>
      </c>
      <c r="AC246" s="30">
        <f>(Y246/Y245-1)/(A246-A245)</f>
        <v>-0.3793103448275863</v>
      </c>
      <c r="AD246" s="30">
        <f t="shared" si="137"/>
        <v>-0.3793103448275863</v>
      </c>
      <c r="AE246" s="15">
        <f>data!G245</f>
        <v>9.2980009298000918E-2</v>
      </c>
      <c r="AF246" s="30">
        <f t="shared" si="160"/>
        <v>1.1464497041420111E-2</v>
      </c>
      <c r="AG246" s="30">
        <f t="shared" si="138"/>
        <v>0</v>
      </c>
      <c r="AH246" s="15" t="str">
        <f t="shared" si="142"/>
        <v/>
      </c>
      <c r="AI246" s="9">
        <f>data!C245</f>
        <v>4.9333300113288843</v>
      </c>
      <c r="AJ246" s="8">
        <f t="shared" si="139"/>
        <v>-3.7759439859965105E-2</v>
      </c>
      <c r="AK246" s="8">
        <f t="shared" si="140"/>
        <v>-3.7759439859965105E-2</v>
      </c>
      <c r="AL246" s="74">
        <f t="shared" si="143"/>
        <v>-3.7759439859965105E-2</v>
      </c>
      <c r="AR246" s="46">
        <f t="shared" si="131"/>
        <v>-0.15486150160751433</v>
      </c>
      <c r="AS246" s="46">
        <f t="shared" si="146"/>
        <v>-0.5244827586206896</v>
      </c>
      <c r="AT246" s="46">
        <f t="shared" si="132"/>
        <v>-0.53417184643510063</v>
      </c>
    </row>
    <row r="247" spans="1:46">
      <c r="A247">
        <v>1614</v>
      </c>
      <c r="B247">
        <v>1614</v>
      </c>
      <c r="C247">
        <f t="shared" si="126"/>
        <v>1614</v>
      </c>
      <c r="D247">
        <f t="shared" si="127"/>
        <v>1614</v>
      </c>
      <c r="E247" s="15">
        <f t="shared" si="128"/>
        <v>1614</v>
      </c>
      <c r="F247" s="9">
        <f>IF(data!V246="","",data!V246)</f>
        <v>164.375</v>
      </c>
      <c r="G247" s="35">
        <f t="shared" si="144"/>
        <v>9.1319444444444439E-2</v>
      </c>
      <c r="H247" s="35">
        <f t="shared" si="141"/>
        <v>-2.5000000000000001E-3</v>
      </c>
      <c r="I247" s="9">
        <f>IF(data!Z246="","",data!Z246)</f>
        <v>2400</v>
      </c>
      <c r="J247" s="9">
        <f t="shared" si="130"/>
        <v>2400</v>
      </c>
      <c r="K247" s="8">
        <f>M247</f>
        <v>0.33333333333333326</v>
      </c>
      <c r="L247" s="45">
        <f t="shared" si="133"/>
        <v>0.33333333333333326</v>
      </c>
      <c r="M247" s="8">
        <f>(I247/I246-1)/(C247-C246)</f>
        <v>0.33333333333333326</v>
      </c>
      <c r="N247" s="8">
        <f t="shared" si="129"/>
        <v>0.33333333333333326</v>
      </c>
      <c r="P247" s="20">
        <f>IF(data!U246="","",data!U246)</f>
        <v>2.1428711815403227</v>
      </c>
      <c r="Q247" s="20">
        <f>IF(ISNA(data!Y246)=TRUE,"",IF(data!Y246="","",data!Y246))</f>
        <v>31.287548810322576</v>
      </c>
      <c r="R247" s="20">
        <f t="shared" si="134"/>
        <v>31.287548810322576</v>
      </c>
      <c r="S247" s="8">
        <f>U247</f>
        <v>0.22596575069693325</v>
      </c>
      <c r="T247" s="34">
        <f t="shared" si="147"/>
        <v>0.22596575069693325</v>
      </c>
      <c r="U247" s="30">
        <f t="shared" si="164"/>
        <v>0.22596575069693325</v>
      </c>
      <c r="V247" s="30">
        <f t="shared" si="135"/>
        <v>0.22596575069693325</v>
      </c>
      <c r="X247" s="9">
        <f>IF(data!W246="","",data!W246)</f>
        <v>1767.8531250000001</v>
      </c>
      <c r="Y247" s="96">
        <f>IF(data!AA246="",#N/A,data!AA246)</f>
        <v>25812.000000000004</v>
      </c>
      <c r="Z247" s="99">
        <f t="shared" si="136"/>
        <v>25812.000000000004</v>
      </c>
      <c r="AA247" s="8">
        <f>AC247</f>
        <v>0.33333333333333348</v>
      </c>
      <c r="AB247" s="34">
        <f t="shared" si="148"/>
        <v>0.33333333333333348</v>
      </c>
      <c r="AC247" s="30">
        <f>(Y247/Y246-1)/(A247-A246)</f>
        <v>0.33333333333333348</v>
      </c>
      <c r="AD247" s="30">
        <f t="shared" si="137"/>
        <v>0.33333333333333348</v>
      </c>
      <c r="AE247" s="15">
        <f>data!G246</f>
        <v>9.2980009298000918E-2</v>
      </c>
      <c r="AF247" s="30">
        <f>AF248</f>
        <v>1.1464497041420111E-2</v>
      </c>
      <c r="AG247" s="30">
        <f t="shared" si="138"/>
        <v>0</v>
      </c>
      <c r="AH247" s="15" t="str">
        <f t="shared" si="142"/>
        <v/>
      </c>
      <c r="AI247" s="9">
        <f>data!C246</f>
        <v>5.365381002445786</v>
      </c>
      <c r="AJ247" s="8">
        <f t="shared" si="139"/>
        <v>8.7577962577962687E-2</v>
      </c>
      <c r="AK247" s="8">
        <f t="shared" si="140"/>
        <v>8.7577962577962687E-2</v>
      </c>
      <c r="AL247" s="74">
        <f t="shared" si="143"/>
        <v>8.7577962577962687E-2</v>
      </c>
      <c r="AR247" s="46">
        <f t="shared" si="131"/>
        <v>7.894982734105227E-2</v>
      </c>
      <c r="AS247" s="46">
        <f t="shared" si="146"/>
        <v>0.42465277777777771</v>
      </c>
      <c r="AT247" s="46">
        <f t="shared" si="132"/>
        <v>0.41228316067438575</v>
      </c>
    </row>
    <row r="248" spans="1:46">
      <c r="A248">
        <v>1615</v>
      </c>
      <c r="B248">
        <v>1615</v>
      </c>
      <c r="C248">
        <f t="shared" si="126"/>
        <v>1615</v>
      </c>
      <c r="D248">
        <f t="shared" si="127"/>
        <v>1615</v>
      </c>
      <c r="E248" s="15">
        <f t="shared" si="128"/>
        <v>1615</v>
      </c>
      <c r="F248" s="9">
        <f>IF(data!V247="","",data!V247)</f>
        <v>-6</v>
      </c>
      <c r="G248" s="35">
        <f t="shared" si="144"/>
        <v>-2.5000000000000001E-3</v>
      </c>
      <c r="H248" s="35">
        <f t="shared" si="141"/>
        <v>4.4642857142857144E-2</v>
      </c>
      <c r="I248" s="9">
        <f>IF(data!Z247="","",data!Z247)</f>
        <v>1260</v>
      </c>
      <c r="J248" s="9">
        <f t="shared" si="130"/>
        <v>1260</v>
      </c>
      <c r="K248" s="8">
        <f>M248</f>
        <v>-0.47499999999999998</v>
      </c>
      <c r="L248" s="45">
        <f t="shared" si="133"/>
        <v>-0.47499999999999998</v>
      </c>
      <c r="M248" s="8">
        <f>(I248/I247-1)/(C248-C247)</f>
        <v>-0.47499999999999998</v>
      </c>
      <c r="N248" s="8">
        <f t="shared" si="129"/>
        <v>-0.47499999999999998</v>
      </c>
      <c r="P248" s="20">
        <f>IF(data!U247="","",data!U247)</f>
        <v>-0.13777187686363604</v>
      </c>
      <c r="Q248" s="20">
        <f>IF(ISNA(data!Y247)=TRUE,"",IF(data!Y247="","",data!Y247))</f>
        <v>28.932094141363631</v>
      </c>
      <c r="R248" s="20">
        <f t="shared" si="134"/>
        <v>28.932094141363631</v>
      </c>
      <c r="S248" s="8">
        <f>U248</f>
        <v>-7.5284090909090939E-2</v>
      </c>
      <c r="T248" s="34">
        <f t="shared" si="147"/>
        <v>-7.5284090909090939E-2</v>
      </c>
      <c r="U248" s="30">
        <f t="shared" si="164"/>
        <v>-7.5284090909090939E-2</v>
      </c>
      <c r="V248" s="30">
        <f t="shared" si="135"/>
        <v>-7.5284090909090939E-2</v>
      </c>
      <c r="X248" s="9">
        <f>IF(data!W247="","",data!W247)</f>
        <v>-56.160000000000011</v>
      </c>
      <c r="Y248" s="96">
        <f>IF(data!AA247="",#N/A,data!AA247)</f>
        <v>11793.600000000002</v>
      </c>
      <c r="Z248" s="99">
        <f t="shared" si="136"/>
        <v>11793.600000000002</v>
      </c>
      <c r="AA248" s="8">
        <f>AC248</f>
        <v>-0.54309623430962339</v>
      </c>
      <c r="AB248" s="34">
        <f t="shared" si="148"/>
        <v>-0.54309623430962339</v>
      </c>
      <c r="AC248" s="30">
        <f>(Y248/Y247-1)/(A248-A247)</f>
        <v>-0.54309623430962339</v>
      </c>
      <c r="AD248" s="30">
        <f t="shared" si="137"/>
        <v>-0.54309623430962339</v>
      </c>
      <c r="AE248" s="15">
        <f>data!G247</f>
        <v>0.10683760683760682</v>
      </c>
      <c r="AF248" s="30">
        <f>(AE248/AE247-1)/(A248-A235)</f>
        <v>1.1464497041420111E-2</v>
      </c>
      <c r="AG248" s="30">
        <f t="shared" si="138"/>
        <v>0.14903846153846145</v>
      </c>
      <c r="AH248" s="15" t="str">
        <f t="shared" si="142"/>
        <v/>
      </c>
      <c r="AI248" s="9">
        <f>data!C247</f>
        <v>3.0461517949369625</v>
      </c>
      <c r="AJ248" s="8">
        <f t="shared" si="139"/>
        <v>-0.43225806451612903</v>
      </c>
      <c r="AK248" s="8">
        <f t="shared" si="140"/>
        <v>-0.43225806451612903</v>
      </c>
      <c r="AL248" s="74">
        <f t="shared" si="143"/>
        <v>-0.43225806451612903</v>
      </c>
      <c r="AR248" s="46">
        <f t="shared" si="131"/>
        <v>-1.3806215722120596E-2</v>
      </c>
      <c r="AS248" s="46">
        <f t="shared" si="146"/>
        <v>-0.47749999999999998</v>
      </c>
      <c r="AT248" s="46">
        <f t="shared" si="132"/>
        <v>-0.55690245003174399</v>
      </c>
    </row>
    <row r="249" spans="1:46">
      <c r="A249">
        <v>1616</v>
      </c>
      <c r="B249">
        <v>1616</v>
      </c>
      <c r="C249">
        <f t="shared" si="126"/>
        <v>1616</v>
      </c>
      <c r="D249">
        <f t="shared" si="127"/>
        <v>1616</v>
      </c>
      <c r="E249" s="15">
        <f t="shared" si="128"/>
        <v>1616</v>
      </c>
      <c r="F249" s="9">
        <f>IF(data!V248="","",data!V248)</f>
        <v>56.25</v>
      </c>
      <c r="G249" s="35">
        <f t="shared" si="144"/>
        <v>4.4642857142857144E-2</v>
      </c>
      <c r="H249" s="35">
        <f t="shared" si="141"/>
        <v>6.3095238095238093E-2</v>
      </c>
      <c r="I249" s="9" t="str">
        <f>IF(data!Z248="","",data!Z248)</f>
        <v/>
      </c>
      <c r="J249" s="9">
        <f t="shared" si="130"/>
        <v>1260</v>
      </c>
      <c r="K249" s="49">
        <f>K250</f>
        <v>0.19576719576719573</v>
      </c>
      <c r="L249" s="45">
        <f t="shared" si="133"/>
        <v>0</v>
      </c>
      <c r="N249" s="8" t="str">
        <f t="shared" si="129"/>
        <v/>
      </c>
      <c r="P249" s="20">
        <f>IF(data!U248="","",data!U248)</f>
        <v>1.1241276766071431</v>
      </c>
      <c r="Q249" s="20" t="str">
        <f>IF(ISNA(data!Y248)=TRUE,"",IF(data!Y248="","",data!Y248))</f>
        <v/>
      </c>
      <c r="R249" s="20">
        <f t="shared" si="134"/>
        <v>28.932094141363631</v>
      </c>
      <c r="S249" s="49">
        <f>S250</f>
        <v>2.791461412151075E-2</v>
      </c>
      <c r="T249" s="34">
        <f t="shared" si="147"/>
        <v>0</v>
      </c>
      <c r="U249" s="15"/>
      <c r="V249" s="30" t="str">
        <f t="shared" si="135"/>
        <v/>
      </c>
      <c r="X249" s="9">
        <f>IF(data!W248="","",data!W248)</f>
        <v>526.50000000000011</v>
      </c>
      <c r="Y249" s="96" t="e">
        <f>IF(data!AA248="",#N/A,data!AA248)</f>
        <v>#N/A</v>
      </c>
      <c r="Z249" s="99">
        <f t="shared" si="136"/>
        <v>11793.600000000002</v>
      </c>
      <c r="AA249" s="49">
        <f>AA250</f>
        <v>0.19576719576719573</v>
      </c>
      <c r="AB249" s="34">
        <f t="shared" si="148"/>
        <v>0</v>
      </c>
      <c r="AC249" s="15"/>
      <c r="AD249" s="30"/>
      <c r="AE249" s="15">
        <f>data!G248</f>
        <v>0.10683760683760682</v>
      </c>
      <c r="AF249" s="30">
        <f t="shared" ref="AF249:AF267" si="165">AF250</f>
        <v>6.2111801242235986E-3</v>
      </c>
      <c r="AG249" s="30">
        <f t="shared" si="138"/>
        <v>0</v>
      </c>
      <c r="AH249" s="15" t="str">
        <f t="shared" si="142"/>
        <v/>
      </c>
      <c r="AI249" s="9">
        <f>data!C248</f>
        <v>3.4999976431725193</v>
      </c>
      <c r="AJ249" s="8">
        <f t="shared" si="139"/>
        <v>0.14898989898989878</v>
      </c>
      <c r="AK249" s="8">
        <f t="shared" si="140"/>
        <v>0.14898989898989878</v>
      </c>
      <c r="AL249" s="74">
        <f t="shared" si="143"/>
        <v>0.14898989898989878</v>
      </c>
      <c r="AR249" s="46">
        <f t="shared" si="131"/>
        <v>3.8194444444444642E-2</v>
      </c>
      <c r="AS249" s="46" t="str">
        <f t="shared" si="146"/>
        <v/>
      </c>
      <c r="AT249" s="46" t="str">
        <f t="shared" si="132"/>
        <v/>
      </c>
    </row>
    <row r="250" spans="1:46">
      <c r="A250">
        <v>1617</v>
      </c>
      <c r="B250">
        <v>1617</v>
      </c>
      <c r="C250">
        <f t="shared" si="126"/>
        <v>1617</v>
      </c>
      <c r="D250">
        <f t="shared" si="127"/>
        <v>1617</v>
      </c>
      <c r="E250" s="15">
        <f t="shared" si="128"/>
        <v>1617</v>
      </c>
      <c r="F250" s="9">
        <f>IF(data!V249="","",data!V249)</f>
        <v>79.5</v>
      </c>
      <c r="G250" s="35"/>
      <c r="H250" s="35">
        <f t="shared" si="141"/>
        <v>7.3809523809523811E-2</v>
      </c>
      <c r="I250" s="9" t="str">
        <f>IF(data!Z249="","",data!Z249)</f>
        <v/>
      </c>
      <c r="J250" s="9">
        <f t="shared" si="130"/>
        <v>1260</v>
      </c>
      <c r="K250" s="49">
        <f>K251</f>
        <v>0.19576719576719573</v>
      </c>
      <c r="L250" s="45">
        <f t="shared" si="133"/>
        <v>0</v>
      </c>
      <c r="N250" s="8" t="str">
        <f t="shared" si="129"/>
        <v/>
      </c>
      <c r="P250" s="20">
        <f>IF(data!U249="","",data!U249)</f>
        <v>1.5123201629780336</v>
      </c>
      <c r="Q250" s="20" t="str">
        <f>IF(ISNA(data!Y249)=TRUE,"",IF(data!Y249="","",data!Y249))</f>
        <v/>
      </c>
      <c r="R250" s="20">
        <f t="shared" si="134"/>
        <v>28.932094141363631</v>
      </c>
      <c r="S250" s="49">
        <f>S251</f>
        <v>2.791461412151075E-2</v>
      </c>
      <c r="T250" s="34">
        <f t="shared" si="147"/>
        <v>0</v>
      </c>
      <c r="U250" s="15"/>
      <c r="V250" s="30" t="str">
        <f t="shared" si="135"/>
        <v/>
      </c>
      <c r="X250" s="9">
        <f>IF(data!W249="","",data!W249)</f>
        <v>744.12000000000012</v>
      </c>
      <c r="Y250" s="96" t="e">
        <f>IF(data!AA249="",#N/A,data!AA249)</f>
        <v>#N/A</v>
      </c>
      <c r="Z250" s="99">
        <f t="shared" si="136"/>
        <v>11793.600000000002</v>
      </c>
      <c r="AA250" s="49">
        <f>AA251</f>
        <v>0.19576719576719573</v>
      </c>
      <c r="AB250" s="34">
        <f t="shared" si="148"/>
        <v>0</v>
      </c>
      <c r="AC250" s="15"/>
      <c r="AD250" s="30"/>
      <c r="AE250" s="15">
        <f>data!G249</f>
        <v>0.10683760683760682</v>
      </c>
      <c r="AF250" s="30">
        <f t="shared" si="165"/>
        <v>6.2111801242235986E-3</v>
      </c>
      <c r="AG250" s="30">
        <f t="shared" si="138"/>
        <v>0</v>
      </c>
      <c r="AH250" s="15" t="str">
        <f t="shared" si="142"/>
        <v/>
      </c>
      <c r="AI250" s="9">
        <f>data!C249</f>
        <v>3.6769206009592628</v>
      </c>
      <c r="AJ250" s="8">
        <f t="shared" si="139"/>
        <v>5.0549450549450814E-2</v>
      </c>
      <c r="AK250" s="8">
        <f t="shared" si="140"/>
        <v>5.0549450549450814E-2</v>
      </c>
      <c r="AL250" s="74">
        <f t="shared" si="143"/>
        <v>5.0549450549450814E-2</v>
      </c>
      <c r="AR250" s="46" t="str">
        <f t="shared" si="131"/>
        <v/>
      </c>
      <c r="AS250" s="46" t="str">
        <f t="shared" si="146"/>
        <v/>
      </c>
      <c r="AT250" s="46" t="str">
        <f t="shared" si="132"/>
        <v/>
      </c>
    </row>
    <row r="251" spans="1:46">
      <c r="A251">
        <v>1618</v>
      </c>
      <c r="B251">
        <v>1618</v>
      </c>
      <c r="C251">
        <f t="shared" si="126"/>
        <v>1618</v>
      </c>
      <c r="D251">
        <f t="shared" si="127"/>
        <v>1618</v>
      </c>
      <c r="E251" s="15">
        <f t="shared" si="128"/>
        <v>1618</v>
      </c>
      <c r="F251" s="9">
        <f>IF(data!V250="","",data!V250)</f>
        <v>93</v>
      </c>
      <c r="G251" s="35"/>
      <c r="H251" s="35">
        <f t="shared" si="141"/>
        <v>6.0687499999999998E-2</v>
      </c>
      <c r="I251" s="9">
        <f>IF(data!Z250="","",data!Z250)</f>
        <v>2000</v>
      </c>
      <c r="J251" s="9">
        <f t="shared" si="130"/>
        <v>2000</v>
      </c>
      <c r="K251" s="8">
        <f>M251</f>
        <v>0.19576719576719573</v>
      </c>
      <c r="L251" s="45">
        <f t="shared" si="133"/>
        <v>0.58730158730158721</v>
      </c>
      <c r="M251" s="8">
        <f>(I251/I248-1)/(C251-C248)</f>
        <v>0.19576719576719573</v>
      </c>
      <c r="N251" s="8"/>
      <c r="P251" s="20">
        <f>IF(data!U250="","",data!U250)</f>
        <v>1.4580065175672412</v>
      </c>
      <c r="Q251" s="20">
        <f>IF(ISNA(data!Y250)=TRUE,"",IF(data!Y250="","",data!Y250))</f>
        <v>31.354978872413792</v>
      </c>
      <c r="R251" s="20">
        <f t="shared" si="134"/>
        <v>31.354978872413792</v>
      </c>
      <c r="S251" s="8">
        <f>U251</f>
        <v>2.791461412151075E-2</v>
      </c>
      <c r="T251" s="34">
        <f t="shared" si="147"/>
        <v>8.374384236453225E-2</v>
      </c>
      <c r="U251" s="30">
        <f>(Q251/Q248-1)/(A251-A248)</f>
        <v>2.791461412151075E-2</v>
      </c>
      <c r="V251" s="30"/>
      <c r="X251" s="9">
        <f>IF(data!W250="","",data!W250)</f>
        <v>870.48000000000013</v>
      </c>
      <c r="Y251" s="96">
        <f>IF(data!AA250="",#N/A,data!AA250)</f>
        <v>18720.000000000004</v>
      </c>
      <c r="Z251" s="99">
        <f t="shared" si="136"/>
        <v>18720.000000000004</v>
      </c>
      <c r="AA251" s="8">
        <f>AC251</f>
        <v>0.19576719576719573</v>
      </c>
      <c r="AB251" s="34">
        <f t="shared" si="148"/>
        <v>0.58730158730158721</v>
      </c>
      <c r="AC251" s="30">
        <f>(Y251/Y248-1)/(A251-A248)</f>
        <v>0.19576719576719573</v>
      </c>
      <c r="AD251" s="30"/>
      <c r="AE251" s="15">
        <f>data!G250</f>
        <v>0.10683760683760682</v>
      </c>
      <c r="AF251" s="30">
        <f t="shared" si="165"/>
        <v>6.2111801242235986E-3</v>
      </c>
      <c r="AG251" s="30">
        <f t="shared" si="138"/>
        <v>0</v>
      </c>
      <c r="AH251" s="15" t="str">
        <f t="shared" si="142"/>
        <v/>
      </c>
      <c r="AI251" s="9">
        <f>data!C250</f>
        <v>4.4615354572309043</v>
      </c>
      <c r="AJ251" s="8">
        <f t="shared" si="139"/>
        <v>0.21338912133891208</v>
      </c>
      <c r="AK251" s="8">
        <f t="shared" si="140"/>
        <v>0.21338912133891208</v>
      </c>
      <c r="AL251" s="74">
        <f t="shared" si="143"/>
        <v>0.21338912133891208</v>
      </c>
      <c r="AR251" s="46" t="str">
        <f t="shared" si="131"/>
        <v/>
      </c>
      <c r="AS251" s="46" t="str">
        <f t="shared" si="146"/>
        <v/>
      </c>
      <c r="AT251" s="46" t="str">
        <f t="shared" si="132"/>
        <v/>
      </c>
    </row>
    <row r="252" spans="1:46">
      <c r="A252">
        <v>1619</v>
      </c>
      <c r="B252">
        <v>1619</v>
      </c>
      <c r="C252">
        <f t="shared" si="126"/>
        <v>1619</v>
      </c>
      <c r="D252">
        <f t="shared" si="127"/>
        <v>1619</v>
      </c>
      <c r="E252" s="15">
        <f t="shared" si="128"/>
        <v>1619</v>
      </c>
      <c r="F252" s="9">
        <f>IF(data!V251="","",data!V251)</f>
        <v>121.375</v>
      </c>
      <c r="G252" s="35">
        <f t="shared" si="144"/>
        <v>6.0687499999999998E-2</v>
      </c>
      <c r="H252" s="35">
        <f t="shared" si="141"/>
        <v>7.1071428571428577E-2</v>
      </c>
      <c r="I252" s="9">
        <f>IF(data!Z251="","",data!Z251)</f>
        <v>2100</v>
      </c>
      <c r="J252" s="9">
        <f t="shared" si="130"/>
        <v>2100</v>
      </c>
      <c r="K252" s="8">
        <f>M252</f>
        <v>5.0000000000000044E-2</v>
      </c>
      <c r="L252" s="45">
        <f t="shared" si="133"/>
        <v>5.0000000000000044E-2</v>
      </c>
      <c r="M252" s="8">
        <f>(I252/I251-1)/(C252-C251)</f>
        <v>5.0000000000000044E-2</v>
      </c>
      <c r="N252" s="8">
        <f t="shared" si="129"/>
        <v>5.0000000000000044E-2</v>
      </c>
      <c r="P252" s="20">
        <f>IF(data!U251="","",data!U251)</f>
        <v>1.6382531809569265</v>
      </c>
      <c r="Q252" s="20">
        <f>IF(ISNA(data!Y251)=TRUE,"",IF(data!Y251="","",data!Y251))</f>
        <v>28.344648239007586</v>
      </c>
      <c r="R252" s="20">
        <f t="shared" si="134"/>
        <v>28.344648239007586</v>
      </c>
      <c r="S252" s="8">
        <f>U252</f>
        <v>-9.6008058103164706E-2</v>
      </c>
      <c r="T252" s="34">
        <f t="shared" si="147"/>
        <v>-9.6008058103164706E-2</v>
      </c>
      <c r="U252" s="30">
        <f t="shared" ref="U252:U254" si="166">(Q252/Q251-1)/(A252-A251)</f>
        <v>-9.6008058103164706E-2</v>
      </c>
      <c r="V252" s="30">
        <f t="shared" si="135"/>
        <v>-9.6008058103164706E-2</v>
      </c>
      <c r="X252" s="9">
        <f>IF(data!W251="","",data!W251)</f>
        <v>1136.0700000000002</v>
      </c>
      <c r="Y252" s="96">
        <f>IF(data!AA251="",#N/A,data!AA251)</f>
        <v>19656.000000000004</v>
      </c>
      <c r="Z252" s="99">
        <f t="shared" si="136"/>
        <v>19656.000000000004</v>
      </c>
      <c r="AA252" s="8">
        <f>AC252</f>
        <v>5.0000000000000044E-2</v>
      </c>
      <c r="AB252" s="34">
        <f t="shared" si="148"/>
        <v>5.0000000000000044E-2</v>
      </c>
      <c r="AC252" s="30">
        <f>(Y252/Y251-1)/(A252-A251)</f>
        <v>5.0000000000000044E-2</v>
      </c>
      <c r="AD252" s="30">
        <f t="shared" si="137"/>
        <v>5.0000000000000044E-2</v>
      </c>
      <c r="AE252" s="15">
        <f>data!G251</f>
        <v>0.10683760683760682</v>
      </c>
      <c r="AF252" s="30">
        <f t="shared" si="165"/>
        <v>6.2111801242235986E-3</v>
      </c>
      <c r="AG252" s="30">
        <f t="shared" si="138"/>
        <v>0</v>
      </c>
      <c r="AH252" s="15" t="str">
        <f t="shared" si="142"/>
        <v/>
      </c>
      <c r="AI252" s="9">
        <f>data!C251</f>
        <v>5.1821393675952301</v>
      </c>
      <c r="AJ252" s="8">
        <f t="shared" si="139"/>
        <v>0.16151477832512295</v>
      </c>
      <c r="AK252" s="8">
        <f t="shared" si="140"/>
        <v>0.16151477832512295</v>
      </c>
      <c r="AL252" s="74">
        <f t="shared" si="143"/>
        <v>0.16151477832512295</v>
      </c>
      <c r="AR252" s="46">
        <f t="shared" si="131"/>
        <v>5.4140046296296429E-2</v>
      </c>
      <c r="AS252" s="46">
        <f t="shared" si="146"/>
        <v>0.11068750000000005</v>
      </c>
      <c r="AT252" s="46">
        <f t="shared" si="132"/>
        <v>0.10414004629629647</v>
      </c>
    </row>
    <row r="253" spans="1:46">
      <c r="A253">
        <v>1620</v>
      </c>
      <c r="B253">
        <v>1620</v>
      </c>
      <c r="C253">
        <f t="shared" si="126"/>
        <v>1620</v>
      </c>
      <c r="D253">
        <f t="shared" si="127"/>
        <v>1620</v>
      </c>
      <c r="E253" s="15">
        <f t="shared" si="128"/>
        <v>1620</v>
      </c>
      <c r="F253" s="9">
        <f>IF(data!V252="","",data!V252)</f>
        <v>149.25</v>
      </c>
      <c r="G253" s="35">
        <f t="shared" si="144"/>
        <v>7.1071428571428577E-2</v>
      </c>
      <c r="H253" s="35">
        <f t="shared" si="141"/>
        <v>6.851190476190476E-2</v>
      </c>
      <c r="I253" s="9">
        <f>IF(data!Z252="","",data!Z252)</f>
        <v>2100</v>
      </c>
      <c r="J253" s="9">
        <f t="shared" si="130"/>
        <v>2100</v>
      </c>
      <c r="K253" s="8">
        <f>M253</f>
        <v>0</v>
      </c>
      <c r="L253" s="45">
        <f t="shared" si="133"/>
        <v>0</v>
      </c>
      <c r="M253" s="8">
        <f>(I253/I252-1)/(C253-C252)</f>
        <v>0</v>
      </c>
      <c r="N253" s="8">
        <f t="shared" si="129"/>
        <v>0</v>
      </c>
      <c r="P253" s="20">
        <f>IF(data!U252="","",data!U252)</f>
        <v>2.0383763783535569</v>
      </c>
      <c r="Q253" s="20">
        <f>IF(ISNA(data!Y252)=TRUE,"",IF(data!Y252="","",data!Y252))</f>
        <v>28.680672660251055</v>
      </c>
      <c r="R253" s="20">
        <f t="shared" si="134"/>
        <v>28.680672660251055</v>
      </c>
      <c r="S253" s="8">
        <f>U253</f>
        <v>1.1854951185495288E-2</v>
      </c>
      <c r="T253" s="34">
        <f t="shared" si="147"/>
        <v>1.1854951185495288E-2</v>
      </c>
      <c r="U253" s="30">
        <f t="shared" si="166"/>
        <v>1.1854951185495288E-2</v>
      </c>
      <c r="V253" s="30">
        <f t="shared" si="135"/>
        <v>1.1854951185495288E-2</v>
      </c>
      <c r="X253" s="9">
        <f>IF(data!W252="","",data!W252)</f>
        <v>1396.9800000000002</v>
      </c>
      <c r="Y253" s="96">
        <f>IF(data!AA252="",#N/A,data!AA252)</f>
        <v>19656.000000000004</v>
      </c>
      <c r="Z253" s="99">
        <f t="shared" si="136"/>
        <v>19656.000000000004</v>
      </c>
      <c r="AA253" s="8">
        <f>AC253</f>
        <v>0</v>
      </c>
      <c r="AB253" s="34">
        <f t="shared" si="148"/>
        <v>0</v>
      </c>
      <c r="AC253" s="30">
        <f>(Y253/Y252-1)/(A253-A252)</f>
        <v>0</v>
      </c>
      <c r="AD253" s="30">
        <f t="shared" si="137"/>
        <v>0</v>
      </c>
      <c r="AE253" s="15">
        <f>data!G252</f>
        <v>0.10683760683760682</v>
      </c>
      <c r="AF253" s="30">
        <f t="shared" si="165"/>
        <v>6.2111801242235986E-3</v>
      </c>
      <c r="AG253" s="30">
        <f t="shared" si="138"/>
        <v>0</v>
      </c>
      <c r="AH253" s="15" t="str">
        <f t="shared" si="142"/>
        <v/>
      </c>
      <c r="AI253" s="9">
        <f>data!C252</f>
        <v>5.1214251227646859</v>
      </c>
      <c r="AJ253" s="8">
        <f t="shared" si="139"/>
        <v>-1.1716057891109632E-2</v>
      </c>
      <c r="AK253" s="8">
        <f t="shared" si="140"/>
        <v>-1.1716057891109632E-2</v>
      </c>
      <c r="AL253" s="74">
        <f t="shared" si="143"/>
        <v>-1.1716057891109632E-2</v>
      </c>
      <c r="AR253" s="46">
        <f t="shared" si="131"/>
        <v>6.445987654321006E-2</v>
      </c>
      <c r="AS253" s="46">
        <f t="shared" si="146"/>
        <v>7.1071428571428577E-2</v>
      </c>
      <c r="AT253" s="46">
        <f t="shared" si="132"/>
        <v>6.445987654321006E-2</v>
      </c>
    </row>
    <row r="254" spans="1:46">
      <c r="A254">
        <v>1621</v>
      </c>
      <c r="B254">
        <v>1621</v>
      </c>
      <c r="C254">
        <f t="shared" si="126"/>
        <v>1621</v>
      </c>
      <c r="D254">
        <f t="shared" si="127"/>
        <v>1621</v>
      </c>
      <c r="E254" s="15">
        <f t="shared" si="128"/>
        <v>1621</v>
      </c>
      <c r="F254" s="9">
        <f>IF(data!V253="","",data!V253)</f>
        <v>143.875</v>
      </c>
      <c r="G254" s="35">
        <f t="shared" si="144"/>
        <v>6.851190476190476E-2</v>
      </c>
      <c r="H254" s="35">
        <f t="shared" si="141"/>
        <v>0.4425</v>
      </c>
      <c r="I254" s="9">
        <f>IF(data!Z253="","",data!Z253)</f>
        <v>450</v>
      </c>
      <c r="J254" s="9">
        <f t="shared" si="130"/>
        <v>450</v>
      </c>
      <c r="K254" s="8">
        <f>M254</f>
        <v>-0.7857142857142857</v>
      </c>
      <c r="L254" s="45">
        <f t="shared" si="133"/>
        <v>-0.7857142857142857</v>
      </c>
      <c r="M254" s="8">
        <f>(I254/I253-1)/(C254-C253)</f>
        <v>-0.7857142857142857</v>
      </c>
      <c r="N254" s="8">
        <f t="shared" si="129"/>
        <v>-0.7857142857142857</v>
      </c>
      <c r="P254" s="20">
        <f>IF(data!U253="","",data!U253)</f>
        <v>1.9958006098060639</v>
      </c>
      <c r="Q254" s="20">
        <f>IF(ISNA(data!Y253)=TRUE,"",IF(data!Y253="","",data!Y253))</f>
        <v>6.2422955649885576</v>
      </c>
      <c r="R254" s="20">
        <f t="shared" si="134"/>
        <v>6.2422955649885576</v>
      </c>
      <c r="S254" s="8">
        <f>U254</f>
        <v>-0.78235184233876631</v>
      </c>
      <c r="T254" s="34">
        <f t="shared" si="147"/>
        <v>-0.78235184233876631</v>
      </c>
      <c r="U254" s="30">
        <f t="shared" si="166"/>
        <v>-0.78235184233876631</v>
      </c>
      <c r="V254" s="30">
        <f t="shared" si="135"/>
        <v>-0.78235184233876631</v>
      </c>
      <c r="X254" s="9">
        <f>IF(data!W253="","",data!W253)</f>
        <v>1346.67</v>
      </c>
      <c r="Y254" s="96">
        <f>IF(data!AA253="",#N/A,data!AA253)</f>
        <v>4212.0000000000009</v>
      </c>
      <c r="Z254" s="99">
        <f t="shared" si="136"/>
        <v>4212.0000000000009</v>
      </c>
      <c r="AA254" s="8">
        <f>AC254</f>
        <v>-0.7857142857142857</v>
      </c>
      <c r="AB254" s="34">
        <f t="shared" si="148"/>
        <v>-0.7857142857142857</v>
      </c>
      <c r="AC254" s="30">
        <f>(Y254/Y253-1)/(A254-A253)</f>
        <v>-0.7857142857142857</v>
      </c>
      <c r="AD254" s="30">
        <f t="shared" si="137"/>
        <v>-0.7857142857142857</v>
      </c>
      <c r="AE254" s="15">
        <f>data!G253</f>
        <v>0.10683760683760682</v>
      </c>
      <c r="AF254" s="30">
        <f t="shared" si="165"/>
        <v>6.2111801242235986E-3</v>
      </c>
      <c r="AG254" s="30">
        <f t="shared" si="138"/>
        <v>0</v>
      </c>
      <c r="AH254" s="15" t="str">
        <f t="shared" si="142"/>
        <v/>
      </c>
      <c r="AI254" s="9">
        <f>data!C253</f>
        <v>5.0423042969221683</v>
      </c>
      <c r="AJ254" s="8">
        <f t="shared" si="139"/>
        <v>-1.5448986160283007E-2</v>
      </c>
      <c r="AK254" s="8">
        <f t="shared" si="140"/>
        <v>-1.5448986160283007E-2</v>
      </c>
      <c r="AL254" s="74">
        <f t="shared" si="143"/>
        <v>-1.5448986160283007E-2</v>
      </c>
      <c r="AR254" s="46">
        <f t="shared" si="131"/>
        <v>6.1916152263374657E-2</v>
      </c>
      <c r="AS254" s="46">
        <f t="shared" si="146"/>
        <v>-0.71720238095238098</v>
      </c>
      <c r="AT254" s="46">
        <f t="shared" si="132"/>
        <v>-0.72379813345091104</v>
      </c>
    </row>
    <row r="255" spans="1:46">
      <c r="A255">
        <v>1622</v>
      </c>
      <c r="B255">
        <v>1622</v>
      </c>
      <c r="C255">
        <f t="shared" si="126"/>
        <v>1622</v>
      </c>
      <c r="D255">
        <f t="shared" si="127"/>
        <v>1622</v>
      </c>
      <c r="E255" s="15">
        <f t="shared" si="128"/>
        <v>1622</v>
      </c>
      <c r="F255" s="9">
        <f>IF(data!V254="","",data!V254)</f>
        <v>199.125</v>
      </c>
      <c r="G255" s="35">
        <f t="shared" si="144"/>
        <v>0.4425</v>
      </c>
      <c r="H255" s="35">
        <f t="shared" si="141"/>
        <v>0.26805555555555555</v>
      </c>
      <c r="I255" s="9" t="str">
        <f>IF(data!Z254="","",data!Z254)</f>
        <v/>
      </c>
      <c r="J255" s="9">
        <f t="shared" si="130"/>
        <v>450</v>
      </c>
      <c r="K255" s="49">
        <f>K256</f>
        <v>1.6419703703703703</v>
      </c>
      <c r="L255" s="45">
        <f t="shared" si="133"/>
        <v>0</v>
      </c>
      <c r="N255" s="8" t="str">
        <f t="shared" si="129"/>
        <v/>
      </c>
      <c r="P255" s="20">
        <f>IF(data!U254="","",data!U254)</f>
        <v>2.2795322280135024</v>
      </c>
      <c r="Q255" s="20" t="str">
        <f>IF(ISNA(data!Y254)=TRUE,"",IF(data!Y254="","",data!Y254))</f>
        <v/>
      </c>
      <c r="R255" s="20">
        <f t="shared" si="134"/>
        <v>6.2422955649885576</v>
      </c>
      <c r="S255" s="49">
        <f>S256</f>
        <v>2.4333580721747392</v>
      </c>
      <c r="T255" s="34">
        <f t="shared" si="147"/>
        <v>0</v>
      </c>
      <c r="U255" s="15"/>
      <c r="V255" s="30" t="str">
        <f t="shared" si="135"/>
        <v/>
      </c>
      <c r="X255" s="9">
        <f>IF(data!W254="","",data!W254)</f>
        <v>1863.8100000000002</v>
      </c>
      <c r="Y255" s="96" t="e">
        <f>IF(data!AA254="",#N/A,data!AA254)</f>
        <v>#N/A</v>
      </c>
      <c r="Z255" s="99">
        <f t="shared" si="136"/>
        <v>4212.0000000000009</v>
      </c>
      <c r="AA255" s="49">
        <f>AA256</f>
        <v>1.6419703703703699</v>
      </c>
      <c r="AB255" s="34">
        <f t="shared" si="148"/>
        <v>0</v>
      </c>
      <c r="AC255" s="15"/>
      <c r="AD255" s="30"/>
      <c r="AE255" s="15">
        <f>data!G254</f>
        <v>0.10683760683760682</v>
      </c>
      <c r="AF255" s="30">
        <f t="shared" si="165"/>
        <v>6.2111801242235986E-3</v>
      </c>
      <c r="AG255" s="30">
        <f t="shared" si="138"/>
        <v>0</v>
      </c>
      <c r="AH255" s="15" t="str">
        <f t="shared" si="142"/>
        <v/>
      </c>
      <c r="AI255" s="9">
        <f>data!C254</f>
        <v>6.109995885652598</v>
      </c>
      <c r="AJ255" s="8">
        <f t="shared" si="139"/>
        <v>0.21174675819984734</v>
      </c>
      <c r="AK255" s="8">
        <f t="shared" si="140"/>
        <v>0.21174675819984734</v>
      </c>
      <c r="AL255" s="74">
        <f t="shared" si="143"/>
        <v>0.21174675819984734</v>
      </c>
      <c r="AR255" s="46">
        <f t="shared" si="131"/>
        <v>0.43359567901234564</v>
      </c>
      <c r="AS255" s="46" t="str">
        <f t="shared" si="146"/>
        <v/>
      </c>
      <c r="AT255" s="46" t="str">
        <f t="shared" si="132"/>
        <v/>
      </c>
    </row>
    <row r="256" spans="1:46">
      <c r="A256">
        <v>1623</v>
      </c>
      <c r="B256">
        <v>1623</v>
      </c>
      <c r="C256">
        <f t="shared" si="126"/>
        <v>1623</v>
      </c>
      <c r="D256">
        <f t="shared" si="127"/>
        <v>1623</v>
      </c>
      <c r="E256" s="15">
        <f t="shared" si="128"/>
        <v>1623</v>
      </c>
      <c r="F256" s="9">
        <f>IF(data!V255="","",data!V255)</f>
        <v>120.625</v>
      </c>
      <c r="G256" s="35"/>
      <c r="H256" s="35">
        <f t="shared" si="141"/>
        <v>0.21333333333333335</v>
      </c>
      <c r="I256" s="9" t="str">
        <f>IF(data!Z255="","",data!Z255)</f>
        <v/>
      </c>
      <c r="J256" s="9">
        <f t="shared" si="130"/>
        <v>450</v>
      </c>
      <c r="K256" s="49">
        <f>K257</f>
        <v>1.6419703703703703</v>
      </c>
      <c r="L256" s="45">
        <f t="shared" si="133"/>
        <v>0</v>
      </c>
      <c r="N256" s="8" t="str">
        <f t="shared" si="129"/>
        <v/>
      </c>
      <c r="P256" s="20">
        <f>IF(data!U255="","",data!U255)</f>
        <v>1.9605118372842323</v>
      </c>
      <c r="Q256" s="20" t="str">
        <f>IF(ISNA(data!Y255)=TRUE,"",IF(data!Y255="","",data!Y255))</f>
        <v/>
      </c>
      <c r="R256" s="20">
        <f t="shared" si="134"/>
        <v>6.2422955649885576</v>
      </c>
      <c r="S256" s="49">
        <f>S257</f>
        <v>2.4333580721747392</v>
      </c>
      <c r="T256" s="34">
        <f t="shared" si="147"/>
        <v>0</v>
      </c>
      <c r="U256" s="15"/>
      <c r="V256" s="30" t="str">
        <f t="shared" si="135"/>
        <v/>
      </c>
      <c r="X256" s="9">
        <f>IF(data!W255="","",data!W255)</f>
        <v>1129.0500000000002</v>
      </c>
      <c r="Y256" s="96" t="e">
        <f>IF(data!AA255="",#N/A,data!AA255)</f>
        <v>#N/A</v>
      </c>
      <c r="Z256" s="99">
        <f t="shared" si="136"/>
        <v>4212.0000000000009</v>
      </c>
      <c r="AA256" s="49">
        <f>AA257</f>
        <v>1.6419703703703699</v>
      </c>
      <c r="AB256" s="34">
        <f t="shared" si="148"/>
        <v>0</v>
      </c>
      <c r="AC256" s="15"/>
      <c r="AD256" s="30"/>
      <c r="AE256" s="15">
        <f>data!G255</f>
        <v>0.10683760683760682</v>
      </c>
      <c r="AF256" s="30">
        <f t="shared" si="165"/>
        <v>6.2111801242235986E-3</v>
      </c>
      <c r="AG256" s="30">
        <f t="shared" si="138"/>
        <v>0</v>
      </c>
      <c r="AH256" s="15" t="str">
        <f t="shared" si="142"/>
        <v/>
      </c>
      <c r="AI256" s="9">
        <f>data!C255</f>
        <v>4.3035685306355971</v>
      </c>
      <c r="AJ256" s="8">
        <f t="shared" si="139"/>
        <v>-0.29565115735328507</v>
      </c>
      <c r="AK256" s="8">
        <f t="shared" si="140"/>
        <v>-0.29565115735328507</v>
      </c>
      <c r="AL256" s="74">
        <f t="shared" si="143"/>
        <v>-0.29565115735328507</v>
      </c>
      <c r="AR256" s="46" t="str">
        <f t="shared" si="131"/>
        <v/>
      </c>
      <c r="AS256" s="46" t="str">
        <f t="shared" si="146"/>
        <v/>
      </c>
      <c r="AT256" s="46" t="str">
        <f t="shared" si="132"/>
        <v/>
      </c>
    </row>
    <row r="257" spans="1:46">
      <c r="A257">
        <v>1624</v>
      </c>
      <c r="B257">
        <v>1624</v>
      </c>
      <c r="C257">
        <f t="shared" si="126"/>
        <v>1624</v>
      </c>
      <c r="D257">
        <f t="shared" si="127"/>
        <v>1624</v>
      </c>
      <c r="E257" s="15">
        <f t="shared" si="128"/>
        <v>1624</v>
      </c>
      <c r="F257" s="9">
        <f>IF(data!V256="","",data!V256)</f>
        <v>96</v>
      </c>
      <c r="G257" s="35"/>
      <c r="H257" s="35">
        <f t="shared" si="141"/>
        <v>2.6250065625164066E-2</v>
      </c>
      <c r="I257" s="9">
        <f>IF(data!Z256="","",data!Z256)</f>
        <v>2666.66</v>
      </c>
      <c r="J257" s="9">
        <f t="shared" si="130"/>
        <v>2666.66</v>
      </c>
      <c r="K257" s="8">
        <f>M257</f>
        <v>1.6419703703703703</v>
      </c>
      <c r="L257" s="45">
        <f t="shared" si="133"/>
        <v>4.9259111111111107</v>
      </c>
      <c r="M257" s="8">
        <f>(I257/I254-1)/(C257-C254)</f>
        <v>1.6419703703703703</v>
      </c>
      <c r="N257" s="8"/>
      <c r="P257" s="20">
        <f>IF(data!U256="","",data!U256)</f>
        <v>1.865219256</v>
      </c>
      <c r="Q257" s="20">
        <f>IF(ISNA(data!Y256)=TRUE,"",IF(data!Y256="","",data!Y256))</f>
        <v>51.811516470885003</v>
      </c>
      <c r="R257" s="20">
        <f t="shared" si="134"/>
        <v>51.811516470885003</v>
      </c>
      <c r="S257" s="8">
        <f>U257</f>
        <v>2.4333580721747392</v>
      </c>
      <c r="T257" s="34">
        <f t="shared" si="147"/>
        <v>7.3000742165242176</v>
      </c>
      <c r="U257" s="30">
        <f>(Q257/Q254-1)/(A257-A254)</f>
        <v>2.4333580721747392</v>
      </c>
      <c r="V257" s="30"/>
      <c r="X257" s="9">
        <f>IF(data!W256="","",data!W256)</f>
        <v>898.56000000000017</v>
      </c>
      <c r="Y257" s="96">
        <f>IF(data!AA256="",#N/A,data!AA256)</f>
        <v>24959.937600000001</v>
      </c>
      <c r="Z257" s="99">
        <f t="shared" si="136"/>
        <v>24959.937600000001</v>
      </c>
      <c r="AA257" s="8">
        <f>AC257</f>
        <v>1.6419703703703699</v>
      </c>
      <c r="AB257" s="34">
        <f t="shared" si="148"/>
        <v>4.9259111111111098</v>
      </c>
      <c r="AC257" s="30">
        <f>(Y257/Y254-1)/(A257-A254)</f>
        <v>1.6419703703703699</v>
      </c>
      <c r="AD257" s="30"/>
      <c r="AE257" s="15">
        <f>data!G256</f>
        <v>0.10683760683760682</v>
      </c>
      <c r="AF257" s="30">
        <f t="shared" si="165"/>
        <v>6.2111801242235986E-3</v>
      </c>
      <c r="AG257" s="30">
        <f t="shared" si="138"/>
        <v>0</v>
      </c>
      <c r="AH257" s="15" t="str">
        <f t="shared" si="142"/>
        <v/>
      </c>
      <c r="AI257" s="9">
        <f>data!C256</f>
        <v>3.5999975758345912</v>
      </c>
      <c r="AJ257" s="8">
        <f t="shared" si="139"/>
        <v>-0.1634854771784231</v>
      </c>
      <c r="AK257" s="8">
        <f t="shared" si="140"/>
        <v>-0.1634854771784231</v>
      </c>
      <c r="AL257" s="74">
        <f t="shared" si="143"/>
        <v>-0.1634854771784231</v>
      </c>
      <c r="AR257" s="46" t="str">
        <f t="shared" si="131"/>
        <v/>
      </c>
      <c r="AS257" s="46" t="str">
        <f t="shared" si="146"/>
        <v/>
      </c>
      <c r="AT257" s="46" t="str">
        <f t="shared" si="132"/>
        <v/>
      </c>
    </row>
    <row r="258" spans="1:46">
      <c r="A258">
        <v>1625</v>
      </c>
      <c r="B258">
        <v>1625</v>
      </c>
      <c r="C258">
        <f t="shared" si="126"/>
        <v>1625</v>
      </c>
      <c r="D258">
        <f t="shared" si="127"/>
        <v>1625</v>
      </c>
      <c r="E258" s="15">
        <f t="shared" si="128"/>
        <v>1625</v>
      </c>
      <c r="F258" s="9">
        <f>IF(data!V257="","",data!V257)</f>
        <v>70</v>
      </c>
      <c r="G258" s="35">
        <f t="shared" si="144"/>
        <v>2.6250065625164066E-2</v>
      </c>
      <c r="H258" s="35">
        <f t="shared" si="141"/>
        <v>2.0437551093877737E-2</v>
      </c>
      <c r="I258" s="9" t="str">
        <f>IF(data!Z257="","",data!Z257)</f>
        <v/>
      </c>
      <c r="J258" s="9">
        <f t="shared" si="130"/>
        <v>2666.66</v>
      </c>
      <c r="K258" s="49">
        <f>K259</f>
        <v>-3.1237578093945007E-3</v>
      </c>
      <c r="L258" s="45">
        <f t="shared" si="133"/>
        <v>0</v>
      </c>
      <c r="N258" s="8" t="str">
        <f t="shared" si="129"/>
        <v/>
      </c>
      <c r="P258" s="20">
        <f>IF(data!U257="","",data!U257)</f>
        <v>1.5578819922272729</v>
      </c>
      <c r="Q258" s="20" t="str">
        <f>IF(ISNA(data!Y257)=TRUE,"",IF(data!Y257="","",data!Y257))</f>
        <v/>
      </c>
      <c r="R258" s="20">
        <f t="shared" si="134"/>
        <v>51.811516470885003</v>
      </c>
      <c r="S258" s="49">
        <f>S259</f>
        <v>4.6780842934640132E-2</v>
      </c>
      <c r="T258" s="34">
        <f t="shared" si="147"/>
        <v>0</v>
      </c>
      <c r="U258" s="15"/>
      <c r="V258" s="30" t="str">
        <f t="shared" si="135"/>
        <v/>
      </c>
      <c r="X258" s="9">
        <f>IF(data!W257="","",data!W257)</f>
        <v>655.20000000000005</v>
      </c>
      <c r="Y258" s="96" t="e">
        <f>IF(data!AA257="",#N/A,data!AA257)</f>
        <v>#N/A</v>
      </c>
      <c r="Z258" s="99">
        <f t="shared" si="136"/>
        <v>24959.937600000001</v>
      </c>
      <c r="AA258" s="49">
        <f>AA259</f>
        <v>-3.1237578093944451E-3</v>
      </c>
      <c r="AB258" s="34">
        <f t="shared" si="148"/>
        <v>0</v>
      </c>
      <c r="AC258" s="15"/>
      <c r="AD258" s="30"/>
      <c r="AE258" s="15">
        <f>data!G257</f>
        <v>0.10683760683760682</v>
      </c>
      <c r="AF258" s="30">
        <f t="shared" si="165"/>
        <v>6.2111801242235986E-3</v>
      </c>
      <c r="AG258" s="30">
        <f t="shared" si="138"/>
        <v>0</v>
      </c>
      <c r="AH258" s="15" t="str">
        <f t="shared" si="142"/>
        <v/>
      </c>
      <c r="AI258" s="9">
        <f>data!C257</f>
        <v>3.1428550265222621</v>
      </c>
      <c r="AJ258" s="8">
        <f t="shared" si="139"/>
        <v>-0.12698412698412698</v>
      </c>
      <c r="AK258" s="8">
        <f t="shared" si="140"/>
        <v>-0.12698412698412698</v>
      </c>
      <c r="AL258" s="74">
        <f t="shared" si="143"/>
        <v>-0.12698412698412698</v>
      </c>
      <c r="AR258" s="46">
        <f t="shared" si="131"/>
        <v>1.9915188676860707E-2</v>
      </c>
      <c r="AS258" s="46" t="str">
        <f t="shared" si="146"/>
        <v/>
      </c>
      <c r="AT258" s="46" t="str">
        <f t="shared" si="132"/>
        <v/>
      </c>
    </row>
    <row r="259" spans="1:46">
      <c r="A259">
        <v>1626</v>
      </c>
      <c r="B259">
        <v>1626</v>
      </c>
      <c r="C259">
        <f t="shared" si="126"/>
        <v>1626</v>
      </c>
      <c r="D259">
        <f t="shared" si="127"/>
        <v>1626</v>
      </c>
      <c r="E259" s="15">
        <f t="shared" si="128"/>
        <v>1626</v>
      </c>
      <c r="F259" s="9">
        <f>IF(data!V258="","",data!V258)</f>
        <v>54.5</v>
      </c>
      <c r="G259" s="35"/>
      <c r="H259" s="35">
        <f t="shared" si="141"/>
        <v>5.0047169811320756E-2</v>
      </c>
      <c r="I259" s="9">
        <f>IF(data!Z258="","",data!Z258)</f>
        <v>2650</v>
      </c>
      <c r="J259" s="9">
        <f t="shared" si="130"/>
        <v>2650</v>
      </c>
      <c r="K259" s="8">
        <f t="shared" ref="K259:K267" si="167">M259</f>
        <v>-3.1237578093945007E-3</v>
      </c>
      <c r="L259" s="45">
        <f t="shared" si="133"/>
        <v>-6.2475156187890013E-3</v>
      </c>
      <c r="M259" s="8">
        <f>(I259/I257-1)/(C259-C257)</f>
        <v>-3.1237578093945007E-3</v>
      </c>
      <c r="N259" s="8"/>
      <c r="P259" s="20">
        <f>IF(data!U258="","",data!U258)</f>
        <v>1.1652529686091706</v>
      </c>
      <c r="Q259" s="20">
        <f>IF(ISNA(data!Y258)=TRUE,"",IF(data!Y258="","",data!Y258))</f>
        <v>56.659089299344984</v>
      </c>
      <c r="R259" s="20">
        <f t="shared" si="134"/>
        <v>56.659089299344984</v>
      </c>
      <c r="S259" s="8">
        <f t="shared" ref="S259:S267" si="168">U259</f>
        <v>4.6780842934640132E-2</v>
      </c>
      <c r="T259" s="34">
        <f t="shared" si="147"/>
        <v>9.3561685869280264E-2</v>
      </c>
      <c r="U259" s="30">
        <f>(Q259/Q257-1)/(A259-A257)</f>
        <v>4.6780842934640132E-2</v>
      </c>
      <c r="V259" s="30"/>
      <c r="X259" s="9">
        <f>IF(data!W258="","",data!W258)</f>
        <v>510.12000000000006</v>
      </c>
      <c r="Y259" s="96">
        <f>IF(data!AA258="",#N/A,data!AA258)</f>
        <v>24804.000000000004</v>
      </c>
      <c r="Z259" s="99">
        <f t="shared" si="136"/>
        <v>24804.000000000004</v>
      </c>
      <c r="AA259" s="8">
        <f t="shared" ref="AA259:AA267" si="169">AC259</f>
        <v>-3.1237578093944451E-3</v>
      </c>
      <c r="AB259" s="34">
        <f t="shared" si="148"/>
        <v>-6.2475156187888903E-3</v>
      </c>
      <c r="AC259" s="30">
        <f>(Y259/Y257-1)/(A259-A257)</f>
        <v>-3.1237578093944451E-3</v>
      </c>
      <c r="AD259" s="30"/>
      <c r="AE259" s="15">
        <f>data!G258</f>
        <v>0.10683760683760682</v>
      </c>
      <c r="AF259" s="30">
        <f t="shared" si="165"/>
        <v>6.2111801242235986E-3</v>
      </c>
      <c r="AG259" s="30">
        <f t="shared" si="138"/>
        <v>0</v>
      </c>
      <c r="AH259" s="15" t="str">
        <f t="shared" si="142"/>
        <v/>
      </c>
      <c r="AI259" s="9">
        <f>data!C258</f>
        <v>3.2714263685163547</v>
      </c>
      <c r="AJ259" s="8">
        <f t="shared" si="139"/>
        <v>4.0909090909091006E-2</v>
      </c>
      <c r="AK259" s="8">
        <f t="shared" si="140"/>
        <v>4.0909090909091006E-2</v>
      </c>
      <c r="AL259" s="74">
        <f t="shared" si="143"/>
        <v>4.0909090909091006E-2</v>
      </c>
      <c r="AR259" s="46" t="str">
        <f t="shared" si="131"/>
        <v/>
      </c>
      <c r="AS259" s="46" t="str">
        <f t="shared" si="146"/>
        <v/>
      </c>
      <c r="AT259" s="46" t="str">
        <f t="shared" si="132"/>
        <v/>
      </c>
    </row>
    <row r="260" spans="1:46">
      <c r="A260">
        <v>1627</v>
      </c>
      <c r="B260">
        <v>1627</v>
      </c>
      <c r="C260">
        <f t="shared" si="126"/>
        <v>1627</v>
      </c>
      <c r="D260">
        <f t="shared" si="127"/>
        <v>1627</v>
      </c>
      <c r="E260" s="15">
        <f t="shared" si="128"/>
        <v>1627</v>
      </c>
      <c r="F260" s="9">
        <f>IF(data!V259="","",data!V259)</f>
        <v>132.625</v>
      </c>
      <c r="G260" s="35">
        <f t="shared" si="144"/>
        <v>5.0047169811320756E-2</v>
      </c>
      <c r="H260" s="35">
        <f t="shared" si="141"/>
        <v>7.9583333333333339E-2</v>
      </c>
      <c r="I260" s="9">
        <f>IF(data!Z259="","",data!Z259)</f>
        <v>3000</v>
      </c>
      <c r="J260" s="9">
        <f t="shared" si="130"/>
        <v>3000</v>
      </c>
      <c r="K260" s="8">
        <f t="shared" si="167"/>
        <v>0.13207547169811318</v>
      </c>
      <c r="L260" s="45">
        <f t="shared" si="133"/>
        <v>0.13207547169811318</v>
      </c>
      <c r="M260" s="8">
        <f t="shared" ref="M260:M267" si="170">(I260/I259-1)/(C260-C259)</f>
        <v>0.13207547169811318</v>
      </c>
      <c r="N260" s="8">
        <f t="shared" si="129"/>
        <v>0.13207547169811318</v>
      </c>
      <c r="P260" s="20">
        <f>IF(data!U259="","",data!U259)</f>
        <v>2.0151813309585447</v>
      </c>
      <c r="Q260" s="20">
        <f>IF(ISNA(data!Y259)=TRUE,"",IF(data!Y259="","",data!Y259))</f>
        <v>45.583743584359169</v>
      </c>
      <c r="R260" s="20">
        <f t="shared" si="134"/>
        <v>45.583743584359169</v>
      </c>
      <c r="S260" s="8">
        <f t="shared" si="168"/>
        <v>-0.19547341568573096</v>
      </c>
      <c r="T260" s="34">
        <f t="shared" si="147"/>
        <v>-0.19547341568573096</v>
      </c>
      <c r="U260" s="30">
        <f>(Q260/Q259-1)/(A260-A259)</f>
        <v>-0.19547341568573096</v>
      </c>
      <c r="V260" s="30">
        <f t="shared" si="135"/>
        <v>-0.19547341568573096</v>
      </c>
      <c r="X260" s="9">
        <f>IF(data!W259="","",data!W259)</f>
        <v>1241.3700000000001</v>
      </c>
      <c r="Y260" s="96">
        <f>IF(data!AA259="",#N/A,data!AA259)</f>
        <v>28080.000000000004</v>
      </c>
      <c r="Z260" s="99">
        <f t="shared" si="136"/>
        <v>28080.000000000004</v>
      </c>
      <c r="AA260" s="8">
        <f t="shared" si="169"/>
        <v>0.13207547169811318</v>
      </c>
      <c r="AB260" s="34">
        <f t="shared" si="148"/>
        <v>0.13207547169811318</v>
      </c>
      <c r="AC260" s="30">
        <f>(Y260/Y259-1)/(A260-A259)</f>
        <v>0.13207547169811318</v>
      </c>
      <c r="AD260" s="30">
        <f t="shared" si="137"/>
        <v>0.13207547169811318</v>
      </c>
      <c r="AE260" s="15">
        <f>data!G259</f>
        <v>0.10683760683760682</v>
      </c>
      <c r="AF260" s="30">
        <f t="shared" si="165"/>
        <v>6.2111801242235986E-3</v>
      </c>
      <c r="AG260" s="30">
        <f t="shared" si="138"/>
        <v>0</v>
      </c>
      <c r="AH260" s="15" t="str">
        <f t="shared" si="142"/>
        <v/>
      </c>
      <c r="AI260" s="9">
        <f>data!C259</f>
        <v>4.6033302335440469</v>
      </c>
      <c r="AJ260" s="8">
        <f t="shared" si="139"/>
        <v>0.40713245997088787</v>
      </c>
      <c r="AK260" s="8">
        <f t="shared" si="140"/>
        <v>0.40713245997088787</v>
      </c>
      <c r="AL260" s="74">
        <f t="shared" si="143"/>
        <v>0.40713245997088787</v>
      </c>
      <c r="AR260" s="46">
        <f t="shared" si="131"/>
        <v>4.3565397158164432E-2</v>
      </c>
      <c r="AS260" s="46">
        <f t="shared" si="146"/>
        <v>0.18212264150943394</v>
      </c>
      <c r="AT260" s="46">
        <f t="shared" si="132"/>
        <v>0.17564086885627761</v>
      </c>
    </row>
    <row r="261" spans="1:46">
      <c r="A261">
        <v>1628</v>
      </c>
      <c r="B261">
        <v>1628</v>
      </c>
      <c r="C261">
        <f t="shared" ref="C261:C324" si="171">A261</f>
        <v>1628</v>
      </c>
      <c r="D261">
        <f t="shared" ref="D261:D324" si="172">A261</f>
        <v>1628</v>
      </c>
      <c r="E261" s="15">
        <f t="shared" ref="E261:E324" si="173">A261</f>
        <v>1628</v>
      </c>
      <c r="F261" s="9">
        <f>IF(data!V260="","",data!V260)</f>
        <v>238.75</v>
      </c>
      <c r="G261" s="35">
        <f t="shared" si="144"/>
        <v>7.9583333333333339E-2</v>
      </c>
      <c r="H261" s="35">
        <f t="shared" si="141"/>
        <v>3.4458333333333334E-2</v>
      </c>
      <c r="I261" s="9" t="str">
        <f>IF(data!Z260="","",data!Z260)</f>
        <v/>
      </c>
      <c r="J261" s="9">
        <f t="shared" si="130"/>
        <v>3000</v>
      </c>
      <c r="K261" s="49">
        <f>K262</f>
        <v>-3.3333333333333326E-2</v>
      </c>
      <c r="L261" s="45">
        <f t="shared" si="133"/>
        <v>0</v>
      </c>
      <c r="M261" s="8"/>
      <c r="N261" s="8" t="str">
        <f t="shared" ref="N261:N324" si="174">IF(I261="","",I261/I260-1)</f>
        <v/>
      </c>
      <c r="P261" s="20">
        <f>IF(data!U260="","",data!U260)</f>
        <v>2.6025258937207791</v>
      </c>
      <c r="Q261" s="20" t="str">
        <f>IF(ISNA(data!Y260)=TRUE,"",IF(data!Y260="","",data!Y260))</f>
        <v/>
      </c>
      <c r="R261" s="20">
        <f t="shared" si="134"/>
        <v>45.583743584359169</v>
      </c>
      <c r="S261" s="49">
        <f>S262</f>
        <v>-0.12104128384172486</v>
      </c>
      <c r="T261" s="34">
        <f t="shared" si="147"/>
        <v>0</v>
      </c>
      <c r="U261" s="30"/>
      <c r="V261" s="30" t="str">
        <f t="shared" si="135"/>
        <v/>
      </c>
      <c r="X261" s="9">
        <f>IF(data!W260="","",data!W260)</f>
        <v>2234.7000000000003</v>
      </c>
      <c r="Y261" s="96" t="e">
        <f>IF(data!AA260="",#N/A,data!AA260)</f>
        <v>#N/A</v>
      </c>
      <c r="Z261" s="99">
        <f t="shared" si="136"/>
        <v>28080.000000000004</v>
      </c>
      <c r="AA261" s="49">
        <f>AA262</f>
        <v>-3.3333333333333326E-2</v>
      </c>
      <c r="AB261" s="34">
        <f t="shared" si="148"/>
        <v>0</v>
      </c>
      <c r="AC261" s="30"/>
      <c r="AD261" s="30"/>
      <c r="AE261" s="15">
        <f>data!G260</f>
        <v>0.10683760683760682</v>
      </c>
      <c r="AF261" s="30">
        <f t="shared" si="165"/>
        <v>6.2111801242235986E-3</v>
      </c>
      <c r="AG261" s="30">
        <f t="shared" si="138"/>
        <v>0</v>
      </c>
      <c r="AH261" s="15" t="str">
        <f t="shared" si="142"/>
        <v/>
      </c>
      <c r="AI261" s="9">
        <f>data!C260</f>
        <v>6.4166623458162864</v>
      </c>
      <c r="AJ261" s="8">
        <f t="shared" si="139"/>
        <v>0.39391745112237531</v>
      </c>
      <c r="AK261" s="8">
        <f t="shared" si="140"/>
        <v>0.39391745112237531</v>
      </c>
      <c r="AL261" s="74">
        <f t="shared" si="143"/>
        <v>0.39391745112237531</v>
      </c>
      <c r="AR261" s="46">
        <f t="shared" si="131"/>
        <v>7.2919238683127663E-2</v>
      </c>
      <c r="AS261" s="46" t="str">
        <f t="shared" si="146"/>
        <v/>
      </c>
      <c r="AT261" s="46" t="str">
        <f t="shared" si="132"/>
        <v/>
      </c>
    </row>
    <row r="262" spans="1:46">
      <c r="A262">
        <v>1629</v>
      </c>
      <c r="B262">
        <v>1629</v>
      </c>
      <c r="C262">
        <f t="shared" si="171"/>
        <v>1629</v>
      </c>
      <c r="D262">
        <f t="shared" si="172"/>
        <v>1629</v>
      </c>
      <c r="E262" s="15">
        <f t="shared" si="173"/>
        <v>1629</v>
      </c>
      <c r="F262" s="9">
        <f>IF(data!V261="","",data!V261)</f>
        <v>103.375</v>
      </c>
      <c r="G262" s="35"/>
      <c r="H262" s="35">
        <f t="shared" si="141"/>
        <v>9.0535714285714289E-2</v>
      </c>
      <c r="I262" s="9">
        <f>IF(data!Z261="","",data!Z261)</f>
        <v>2800</v>
      </c>
      <c r="J262" s="9">
        <f t="shared" ref="J262:J325" si="175">IF(I262="",J261,I262)</f>
        <v>2800</v>
      </c>
      <c r="K262" s="8">
        <f t="shared" si="167"/>
        <v>-3.3333333333333326E-2</v>
      </c>
      <c r="L262" s="45">
        <f t="shared" si="133"/>
        <v>-6.6666666666666652E-2</v>
      </c>
      <c r="M262" s="8">
        <f>(I262/I260-1)/(C262-C260)</f>
        <v>-3.3333333333333326E-2</v>
      </c>
      <c r="N262" s="8"/>
      <c r="P262" s="20">
        <f>IF(data!U261="","",data!U261)</f>
        <v>1.2755261780970231</v>
      </c>
      <c r="Q262" s="20">
        <f>IF(ISNA(data!Y261)=TRUE,"",IF(data!Y261="","",data!Y261))</f>
        <v>34.548713892833526</v>
      </c>
      <c r="R262" s="20">
        <f t="shared" si="134"/>
        <v>34.548713892833526</v>
      </c>
      <c r="S262" s="8">
        <f t="shared" si="168"/>
        <v>-0.12104128384172486</v>
      </c>
      <c r="T262" s="34">
        <f t="shared" si="147"/>
        <v>-0.24208256768344971</v>
      </c>
      <c r="U262" s="30">
        <f>(Q262/Q260-1)/(A262-A260)</f>
        <v>-0.12104128384172486</v>
      </c>
      <c r="V262" s="30"/>
      <c r="X262" s="9">
        <f>IF(data!W261="","",data!W261)</f>
        <v>967.59000000000015</v>
      </c>
      <c r="Y262" s="96">
        <f>IF(data!AA261="",#N/A,data!AA261)</f>
        <v>26208.000000000004</v>
      </c>
      <c r="Z262" s="99">
        <f t="shared" si="136"/>
        <v>26208.000000000004</v>
      </c>
      <c r="AA262" s="8">
        <f t="shared" si="169"/>
        <v>-3.3333333333333326E-2</v>
      </c>
      <c r="AB262" s="34">
        <f t="shared" si="148"/>
        <v>-6.6666666666666652E-2</v>
      </c>
      <c r="AC262" s="30">
        <f>(Y262/Y260-1)/(A262-A260)</f>
        <v>-3.3333333333333326E-2</v>
      </c>
      <c r="AD262" s="30"/>
      <c r="AE262" s="15">
        <f>data!G261</f>
        <v>0.10683760683760682</v>
      </c>
      <c r="AF262" s="30">
        <f t="shared" si="165"/>
        <v>6.2111801242235986E-3</v>
      </c>
      <c r="AG262" s="30">
        <f t="shared" si="138"/>
        <v>0</v>
      </c>
      <c r="AH262" s="15" t="str">
        <f t="shared" si="142"/>
        <v/>
      </c>
      <c r="AI262" s="9">
        <f>data!C261</f>
        <v>5.6687461827812049</v>
      </c>
      <c r="AJ262" s="8">
        <f t="shared" si="139"/>
        <v>-0.11655844155844175</v>
      </c>
      <c r="AK262" s="8">
        <f t="shared" si="140"/>
        <v>-0.11655844155844175</v>
      </c>
      <c r="AL262" s="74">
        <f t="shared" si="143"/>
        <v>-0.11655844155844175</v>
      </c>
      <c r="AR262" s="46" t="str">
        <f t="shared" ref="AR262:AR325" si="176">IF(G262="","",(1+G262)/(1+AF262)-1)</f>
        <v/>
      </c>
      <c r="AS262" s="46" t="str">
        <f t="shared" si="146"/>
        <v/>
      </c>
      <c r="AT262" s="46" t="str">
        <f t="shared" ref="AT262:AT325" si="177">IF(AR262&lt;&gt;"",IF(AD262&lt;&gt;"",SUM(AR262,AD262),""),"")</f>
        <v/>
      </c>
    </row>
    <row r="263" spans="1:46">
      <c r="A263">
        <v>1630</v>
      </c>
      <c r="B263">
        <v>1630</v>
      </c>
      <c r="C263">
        <f t="shared" si="171"/>
        <v>1630</v>
      </c>
      <c r="D263">
        <f t="shared" si="172"/>
        <v>1630</v>
      </c>
      <c r="E263" s="15">
        <f t="shared" si="173"/>
        <v>1630</v>
      </c>
      <c r="F263" s="9">
        <f>IF(data!V262="","",data!V262)</f>
        <v>253.5</v>
      </c>
      <c r="G263" s="35">
        <f t="shared" si="144"/>
        <v>9.0535714285714289E-2</v>
      </c>
      <c r="H263" s="35">
        <f t="shared" si="141"/>
        <v>9.6026785714285717E-2</v>
      </c>
      <c r="I263" s="9" t="str">
        <f>IF(data!Z262="","",data!Z262)</f>
        <v/>
      </c>
      <c r="J263" s="9">
        <f t="shared" si="175"/>
        <v>2800</v>
      </c>
      <c r="K263" s="49">
        <f>K264</f>
        <v>-7.1428571428571452E-2</v>
      </c>
      <c r="L263" s="45">
        <f t="shared" ref="L263:L326" si="178">J263/J262-1</f>
        <v>0</v>
      </c>
      <c r="M263" s="8"/>
      <c r="N263" s="8" t="str">
        <f t="shared" si="174"/>
        <v/>
      </c>
      <c r="P263" s="20">
        <f>IF(data!U262="","",data!U262)</f>
        <v>1.9305370785640703</v>
      </c>
      <c r="Q263" s="20" t="str">
        <f>IF(ISNA(data!Y262)=TRUE,"",IF(data!Y262="","",data!Y262))</f>
        <v/>
      </c>
      <c r="R263" s="20">
        <f t="shared" ref="R263:R326" si="179">IF(Q263="",R262,Q263)</f>
        <v>34.548713892833526</v>
      </c>
      <c r="S263" s="49">
        <f>S264</f>
        <v>-0.30012634424399137</v>
      </c>
      <c r="T263" s="34">
        <f t="shared" si="147"/>
        <v>0</v>
      </c>
      <c r="U263" s="30"/>
      <c r="V263" s="30" t="str">
        <f t="shared" ref="V263:V324" si="180">IF(Q263="","",Q263/Q262-1)</f>
        <v/>
      </c>
      <c r="X263" s="9">
        <f>IF(data!W262="","",data!W262)</f>
        <v>2372.7600000000002</v>
      </c>
      <c r="Y263" s="96" t="e">
        <f>IF(data!AA262="",#N/A,data!AA262)</f>
        <v>#N/A</v>
      </c>
      <c r="Z263" s="99">
        <f t="shared" ref="Z263:Z326" si="181">IF(ISNA(Y263),Z262,Y263)</f>
        <v>26208.000000000004</v>
      </c>
      <c r="AA263" s="49">
        <f>AA264</f>
        <v>-7.1428571428571397E-2</v>
      </c>
      <c r="AB263" s="34">
        <f t="shared" si="148"/>
        <v>0</v>
      </c>
      <c r="AC263" s="30"/>
      <c r="AD263" s="30"/>
      <c r="AE263" s="15">
        <f>data!G262</f>
        <v>0.10683760683760682</v>
      </c>
      <c r="AF263" s="30">
        <f t="shared" si="165"/>
        <v>6.2111801242235986E-3</v>
      </c>
      <c r="AG263" s="30">
        <f t="shared" ref="AG263:AG326" si="182">AE263/AE262-1</f>
        <v>0</v>
      </c>
      <c r="AH263" s="15" t="str">
        <f t="shared" si="142"/>
        <v/>
      </c>
      <c r="AI263" s="9">
        <f>data!C262</f>
        <v>9.1846091998856902</v>
      </c>
      <c r="AJ263" s="8">
        <f t="shared" ref="AJ263:AJ326" si="183">AI263/AI262-1</f>
        <v>0.62021881095751041</v>
      </c>
      <c r="AK263" s="8">
        <f t="shared" ref="AK263:AK326" si="184">AI263/AI262-1</f>
        <v>0.62021881095751041</v>
      </c>
      <c r="AL263" s="74">
        <f t="shared" si="143"/>
        <v>0.62021881095751041</v>
      </c>
      <c r="AR263" s="46">
        <f t="shared" si="176"/>
        <v>8.3804012345679135E-2</v>
      </c>
      <c r="AS263" s="46" t="str">
        <f t="shared" si="146"/>
        <v/>
      </c>
      <c r="AT263" s="46" t="str">
        <f t="shared" si="177"/>
        <v/>
      </c>
    </row>
    <row r="264" spans="1:46">
      <c r="A264">
        <v>1631</v>
      </c>
      <c r="B264">
        <v>1631</v>
      </c>
      <c r="C264">
        <f t="shared" si="171"/>
        <v>1631</v>
      </c>
      <c r="D264">
        <f t="shared" si="172"/>
        <v>1631</v>
      </c>
      <c r="E264" s="15">
        <f t="shared" si="173"/>
        <v>1631</v>
      </c>
      <c r="F264" s="9">
        <f>IF(data!V263="","",data!V263)</f>
        <v>268.875</v>
      </c>
      <c r="G264" s="35"/>
      <c r="H264" s="35">
        <f t="shared" si="141"/>
        <v>4.0625000000000001E-2</v>
      </c>
      <c r="I264" s="9">
        <f>IF(data!Z263="","",data!Z263)</f>
        <v>2400</v>
      </c>
      <c r="J264" s="9">
        <f t="shared" si="175"/>
        <v>2400</v>
      </c>
      <c r="K264" s="8">
        <f t="shared" si="167"/>
        <v>-7.1428571428571452E-2</v>
      </c>
      <c r="L264" s="45">
        <f t="shared" si="178"/>
        <v>-0.1428571428571429</v>
      </c>
      <c r="M264" s="8">
        <f>(I264/I262-1)/(C264-C262)</f>
        <v>-7.1428571428571452E-2</v>
      </c>
      <c r="N264" s="8"/>
      <c r="P264" s="20">
        <f>IF(data!U263="","",data!U263)</f>
        <v>1.5472362015333194</v>
      </c>
      <c r="Q264" s="20">
        <f>IF(ISNA(data!Y263)=TRUE,"",IF(data!Y263="","",data!Y263))</f>
        <v>13.810755494858082</v>
      </c>
      <c r="R264" s="20">
        <f t="shared" si="179"/>
        <v>13.810755494858082</v>
      </c>
      <c r="S264" s="8">
        <f t="shared" si="168"/>
        <v>-0.30012634424399137</v>
      </c>
      <c r="T264" s="34">
        <f t="shared" si="147"/>
        <v>-0.60025268848798274</v>
      </c>
      <c r="U264" s="30">
        <f>(Q264/Q262-1)/(A264-A262)</f>
        <v>-0.30012634424399137</v>
      </c>
      <c r="V264" s="30"/>
      <c r="X264" s="9">
        <f>IF(data!W263="","",data!W263)</f>
        <v>2516.6700000000005</v>
      </c>
      <c r="Y264" s="96">
        <f>IF(data!AA263="",#N/A,data!AA263)</f>
        <v>22464.000000000004</v>
      </c>
      <c r="Z264" s="99">
        <f t="shared" si="181"/>
        <v>22464.000000000004</v>
      </c>
      <c r="AA264" s="8">
        <f t="shared" si="169"/>
        <v>-7.1428571428571397E-2</v>
      </c>
      <c r="AB264" s="34">
        <f t="shared" si="148"/>
        <v>-0.14285714285714279</v>
      </c>
      <c r="AC264" s="30">
        <f>(Y264/Y262-1)/(A264-A262)</f>
        <v>-7.1428571428571397E-2</v>
      </c>
      <c r="AD264" s="30"/>
      <c r="AE264" s="15">
        <f>data!G263</f>
        <v>0.10683760683760682</v>
      </c>
      <c r="AF264" s="30">
        <f t="shared" si="165"/>
        <v>6.2111801242235986E-3</v>
      </c>
      <c r="AG264" s="30">
        <f t="shared" si="182"/>
        <v>0</v>
      </c>
      <c r="AH264" s="15" t="str">
        <f t="shared" si="142"/>
        <v/>
      </c>
      <c r="AI264" s="9">
        <f>data!C263</f>
        <v>12.154991815074851</v>
      </c>
      <c r="AJ264" s="8">
        <f t="shared" si="183"/>
        <v>0.32340871021775541</v>
      </c>
      <c r="AK264" s="8">
        <f t="shared" si="184"/>
        <v>0.32340871021775541</v>
      </c>
      <c r="AL264" s="74">
        <f t="shared" si="143"/>
        <v>0.32340871021775541</v>
      </c>
      <c r="AR264" s="46" t="str">
        <f t="shared" si="176"/>
        <v/>
      </c>
      <c r="AS264" s="46" t="str">
        <f t="shared" si="146"/>
        <v/>
      </c>
      <c r="AT264" s="46" t="str">
        <f t="shared" si="177"/>
        <v/>
      </c>
    </row>
    <row r="265" spans="1:46">
      <c r="A265">
        <v>1632</v>
      </c>
      <c r="B265">
        <v>1632</v>
      </c>
      <c r="C265">
        <f t="shared" si="171"/>
        <v>1632</v>
      </c>
      <c r="D265">
        <f t="shared" si="172"/>
        <v>1632</v>
      </c>
      <c r="E265" s="15">
        <f t="shared" si="173"/>
        <v>1632</v>
      </c>
      <c r="F265" s="9">
        <f>IF(data!V264="","",data!V264)</f>
        <v>97.5</v>
      </c>
      <c r="G265" s="35">
        <f t="shared" si="144"/>
        <v>4.0625000000000001E-2</v>
      </c>
      <c r="H265" s="35">
        <f t="shared" ref="H265:H328" si="185">IF(F266="","",F266/J265)</f>
        <v>3.3984459961149904E-2</v>
      </c>
      <c r="I265" s="9">
        <f>IF(data!Z264="","",data!Z264)</f>
        <v>2666.66</v>
      </c>
      <c r="J265" s="9">
        <f t="shared" si="175"/>
        <v>2666.66</v>
      </c>
      <c r="K265" s="8">
        <f t="shared" si="167"/>
        <v>0.11110833333333336</v>
      </c>
      <c r="L265" s="45">
        <f t="shared" si="178"/>
        <v>0.11110833333333336</v>
      </c>
      <c r="M265" s="8">
        <f t="shared" si="170"/>
        <v>0.11110833333333336</v>
      </c>
      <c r="N265" s="8">
        <f t="shared" si="174"/>
        <v>0.11110833333333336</v>
      </c>
      <c r="P265" s="20">
        <f>IF(data!U264="","",data!U264)</f>
        <v>1.286737340518868</v>
      </c>
      <c r="Q265" s="20">
        <f>IF(ISNA(data!Y264)=TRUE,"",IF(data!Y264="","",data!Y264))</f>
        <v>35.192728168903017</v>
      </c>
      <c r="R265" s="20">
        <f t="shared" si="179"/>
        <v>35.192728168903017</v>
      </c>
      <c r="S265" s="8">
        <f t="shared" si="168"/>
        <v>1.5482116588050316</v>
      </c>
      <c r="T265" s="34">
        <f t="shared" si="147"/>
        <v>1.5482116588050316</v>
      </c>
      <c r="U265" s="30">
        <f>(Q265/Q264-1)/(A265-A264)</f>
        <v>1.5482116588050316</v>
      </c>
      <c r="V265" s="30">
        <f t="shared" si="180"/>
        <v>1.5482116588050316</v>
      </c>
      <c r="X265" s="9">
        <f>IF(data!W264="","",data!W264)</f>
        <v>912.60000000000014</v>
      </c>
      <c r="Y265" s="96">
        <f>IF(data!AA264="",#N/A,data!AA264)</f>
        <v>24959.937600000001</v>
      </c>
      <c r="Z265" s="99">
        <f t="shared" si="181"/>
        <v>24959.937600000001</v>
      </c>
      <c r="AA265" s="8">
        <f t="shared" si="169"/>
        <v>0.11110833333333314</v>
      </c>
      <c r="AB265" s="34">
        <f t="shared" si="148"/>
        <v>0.11110833333333314</v>
      </c>
      <c r="AC265" s="30">
        <f>(Y265/Y264-1)/(A265-A264)</f>
        <v>0.11110833333333314</v>
      </c>
      <c r="AD265" s="30">
        <f t="shared" ref="AD265:AD323" si="186">IF(Y265="","",Y265/Y264-1)</f>
        <v>0.11110833333333314</v>
      </c>
      <c r="AE265" s="15">
        <f>data!G264</f>
        <v>0.10683760683760682</v>
      </c>
      <c r="AF265" s="30">
        <f t="shared" si="165"/>
        <v>6.2111801242235986E-3</v>
      </c>
      <c r="AG265" s="30">
        <f t="shared" si="182"/>
        <v>0</v>
      </c>
      <c r="AH265" s="15" t="str">
        <f t="shared" ref="AH265:AH328" si="187">IF(AE265=AE264,"",IF(AE264=AE263,"",AE265/AE264-1))</f>
        <v/>
      </c>
      <c r="AI265" s="9">
        <f>data!C264</f>
        <v>5.2999964310898156</v>
      </c>
      <c r="AJ265" s="8">
        <f t="shared" si="183"/>
        <v>-0.56396544631838752</v>
      </c>
      <c r="AK265" s="8">
        <f t="shared" si="184"/>
        <v>-0.56396544631838752</v>
      </c>
      <c r="AL265" s="74">
        <f t="shared" ref="AL265:AL328" si="188">IF(AI265=AI264,"",IF(AI264=AI263,"",AI265/AI264-1))</f>
        <v>-0.56396544631838752</v>
      </c>
      <c r="AR265" s="46">
        <f t="shared" si="176"/>
        <v>3.4201388888888795E-2</v>
      </c>
      <c r="AS265" s="46">
        <f t="shared" si="146"/>
        <v>0.15173333333333336</v>
      </c>
      <c r="AT265" s="46">
        <f t="shared" si="177"/>
        <v>0.14530972222222194</v>
      </c>
    </row>
    <row r="266" spans="1:46">
      <c r="A266">
        <v>1633</v>
      </c>
      <c r="B266">
        <v>1633</v>
      </c>
      <c r="C266">
        <f t="shared" si="171"/>
        <v>1633</v>
      </c>
      <c r="D266">
        <f t="shared" si="172"/>
        <v>1633</v>
      </c>
      <c r="E266" s="15">
        <f t="shared" si="173"/>
        <v>1633</v>
      </c>
      <c r="F266" s="9">
        <f>IF(data!V265="","",data!V265)</f>
        <v>90.625</v>
      </c>
      <c r="G266" s="35">
        <f t="shared" si="144"/>
        <v>3.3984459961149904E-2</v>
      </c>
      <c r="H266" s="35">
        <f t="shared" si="185"/>
        <v>5.1249999999999997E-2</v>
      </c>
      <c r="I266" s="9">
        <f>IF(data!Z265="","",data!Z265)</f>
        <v>1200</v>
      </c>
      <c r="J266" s="9">
        <f t="shared" si="175"/>
        <v>1200</v>
      </c>
      <c r="K266" s="8">
        <f t="shared" si="167"/>
        <v>-0.54999887499718747</v>
      </c>
      <c r="L266" s="45">
        <f t="shared" si="178"/>
        <v>-0.54999887499718747</v>
      </c>
      <c r="M266" s="8">
        <f t="shared" si="170"/>
        <v>-0.54999887499718747</v>
      </c>
      <c r="N266" s="8">
        <f t="shared" si="174"/>
        <v>-0.54999887499718747</v>
      </c>
      <c r="P266" s="20">
        <f>IF(data!U265="","",data!U265)</f>
        <v>1.5076138749932433</v>
      </c>
      <c r="Q266" s="20">
        <f>IF(ISNA(data!Y265)=TRUE,"",IF(data!Y265="","",data!Y265))</f>
        <v>19.962887172324329</v>
      </c>
      <c r="R266" s="20">
        <f t="shared" si="179"/>
        <v>19.962887172324329</v>
      </c>
      <c r="S266" s="8">
        <f t="shared" si="168"/>
        <v>-0.43275533864510318</v>
      </c>
      <c r="T266" s="34">
        <f t="shared" si="147"/>
        <v>-0.43275533864510318</v>
      </c>
      <c r="U266" s="30">
        <f>(Q266/Q265-1)/(A266-A265)</f>
        <v>-0.43275533864510318</v>
      </c>
      <c r="V266" s="30">
        <f t="shared" si="180"/>
        <v>-0.43275533864510318</v>
      </c>
      <c r="X266" s="9">
        <f>IF(data!W265="","",data!W265)</f>
        <v>848.25000000000011</v>
      </c>
      <c r="Y266" s="96">
        <f>IF(data!AA265="",#N/A,data!AA265)</f>
        <v>11232.000000000002</v>
      </c>
      <c r="Z266" s="99">
        <f t="shared" si="181"/>
        <v>11232.000000000002</v>
      </c>
      <c r="AA266" s="8">
        <f t="shared" si="169"/>
        <v>-0.54999887499718736</v>
      </c>
      <c r="AB266" s="34">
        <f t="shared" si="148"/>
        <v>-0.54999887499718736</v>
      </c>
      <c r="AC266" s="30">
        <f>(Y266/Y265-1)/(A266-A265)</f>
        <v>-0.54999887499718736</v>
      </c>
      <c r="AD266" s="30">
        <f t="shared" si="186"/>
        <v>-0.54999887499718736</v>
      </c>
      <c r="AE266" s="15">
        <f>data!G265</f>
        <v>0.10683760683760682</v>
      </c>
      <c r="AF266" s="30">
        <f t="shared" si="165"/>
        <v>6.2111801242235986E-3</v>
      </c>
      <c r="AG266" s="30">
        <f t="shared" si="182"/>
        <v>0</v>
      </c>
      <c r="AH266" s="15" t="str">
        <f t="shared" si="187"/>
        <v/>
      </c>
      <c r="AI266" s="9">
        <f>data!C265</f>
        <v>4.2045426232916627</v>
      </c>
      <c r="AJ266" s="8">
        <f t="shared" si="183"/>
        <v>-0.20668953687821623</v>
      </c>
      <c r="AK266" s="8">
        <f t="shared" si="184"/>
        <v>-0.20668953687821623</v>
      </c>
      <c r="AL266" s="74">
        <f t="shared" si="188"/>
        <v>-0.20668953687821623</v>
      </c>
      <c r="AR266" s="46">
        <f t="shared" si="176"/>
        <v>2.7601839837932962E-2</v>
      </c>
      <c r="AS266" s="46">
        <f t="shared" si="146"/>
        <v>-0.51601441503603751</v>
      </c>
      <c r="AT266" s="46">
        <f t="shared" si="177"/>
        <v>-0.5223970351592544</v>
      </c>
    </row>
    <row r="267" spans="1:46">
      <c r="A267">
        <v>1634</v>
      </c>
      <c r="B267">
        <v>1634</v>
      </c>
      <c r="C267">
        <f t="shared" si="171"/>
        <v>1634</v>
      </c>
      <c r="D267">
        <f t="shared" si="172"/>
        <v>1634</v>
      </c>
      <c r="E267" s="15">
        <f t="shared" si="173"/>
        <v>1634</v>
      </c>
      <c r="F267" s="9">
        <f>IF(data!V266="","",data!V266)</f>
        <v>61.5</v>
      </c>
      <c r="G267" s="35">
        <f t="shared" si="144"/>
        <v>5.1249999999999997E-2</v>
      </c>
      <c r="H267" s="35">
        <f t="shared" si="185"/>
        <v>3.6249999999999998E-2</v>
      </c>
      <c r="I267" s="9">
        <f>IF(data!Z266="","",data!Z266)</f>
        <v>1000</v>
      </c>
      <c r="J267" s="9">
        <f t="shared" si="175"/>
        <v>1000</v>
      </c>
      <c r="K267" s="8">
        <f t="shared" si="167"/>
        <v>-0.16666666666666663</v>
      </c>
      <c r="L267" s="45">
        <f t="shared" si="178"/>
        <v>-0.16666666666666663</v>
      </c>
      <c r="M267" s="8">
        <f t="shared" si="170"/>
        <v>-0.16666666666666663</v>
      </c>
      <c r="N267" s="8">
        <f t="shared" si="174"/>
        <v>-0.16666666666666663</v>
      </c>
      <c r="P267" s="20">
        <f>IF(data!U266="","",data!U266)</f>
        <v>1.3675803757413294</v>
      </c>
      <c r="Q267" s="20">
        <f>IF(ISNA(data!Y266)=TRUE,"",IF(data!Y266="","",data!Y266))</f>
        <v>22.237079280346819</v>
      </c>
      <c r="R267" s="20">
        <f t="shared" si="179"/>
        <v>22.237079280346819</v>
      </c>
      <c r="S267" s="8">
        <f t="shared" si="168"/>
        <v>0.11392100192678201</v>
      </c>
      <c r="T267" s="34">
        <f t="shared" si="147"/>
        <v>0.11392100192678201</v>
      </c>
      <c r="U267" s="30">
        <f>(Q267/Q266-1)/(A267-A266)</f>
        <v>0.11392100192678201</v>
      </c>
      <c r="V267" s="30">
        <f t="shared" si="180"/>
        <v>0.11392100192678201</v>
      </c>
      <c r="X267" s="9">
        <f>IF(data!W266="","",data!W266)</f>
        <v>575.6400000000001</v>
      </c>
      <c r="Y267" s="96">
        <f>IF(data!AA266="",#N/A,data!AA266)</f>
        <v>9360.0000000000018</v>
      </c>
      <c r="Z267" s="99">
        <f t="shared" si="181"/>
        <v>9360.0000000000018</v>
      </c>
      <c r="AA267" s="8">
        <f t="shared" si="169"/>
        <v>-0.16666666666666663</v>
      </c>
      <c r="AB267" s="34">
        <f t="shared" si="148"/>
        <v>-0.16666666666666663</v>
      </c>
      <c r="AC267" s="30">
        <f>(Y267/Y266-1)/(A267-A266)</f>
        <v>-0.16666666666666663</v>
      </c>
      <c r="AD267" s="30">
        <f t="shared" si="186"/>
        <v>-0.16666666666666663</v>
      </c>
      <c r="AE267" s="15">
        <f>data!G266</f>
        <v>0.10683760683760682</v>
      </c>
      <c r="AF267" s="30">
        <f t="shared" si="165"/>
        <v>6.2111801242235986E-3</v>
      </c>
      <c r="AG267" s="30">
        <f t="shared" si="182"/>
        <v>0</v>
      </c>
      <c r="AH267" s="15" t="str">
        <f t="shared" si="187"/>
        <v/>
      </c>
      <c r="AI267" s="9">
        <f>data!C266</f>
        <v>3.1454524273706279</v>
      </c>
      <c r="AJ267" s="8">
        <f t="shared" si="183"/>
        <v>-0.25189189189189187</v>
      </c>
      <c r="AK267" s="8">
        <f t="shared" si="184"/>
        <v>-0.25189189189189187</v>
      </c>
      <c r="AL267" s="74">
        <f t="shared" si="188"/>
        <v>-0.25189189189189187</v>
      </c>
      <c r="AR267" s="46">
        <f t="shared" si="176"/>
        <v>4.4760802469135941E-2</v>
      </c>
      <c r="AS267" s="46">
        <f t="shared" si="146"/>
        <v>-0.11541666666666664</v>
      </c>
      <c r="AT267" s="46">
        <f t="shared" si="177"/>
        <v>-0.12190586419753069</v>
      </c>
    </row>
    <row r="268" spans="1:46">
      <c r="A268">
        <v>1635</v>
      </c>
      <c r="B268">
        <v>1635</v>
      </c>
      <c r="C268">
        <f t="shared" si="171"/>
        <v>1635</v>
      </c>
      <c r="D268">
        <f t="shared" si="172"/>
        <v>1635</v>
      </c>
      <c r="E268" s="15">
        <f t="shared" si="173"/>
        <v>1635</v>
      </c>
      <c r="F268" s="9">
        <f>IF(data!V267="","",data!V267)</f>
        <v>36.25</v>
      </c>
      <c r="G268" s="35">
        <f t="shared" ref="G268:G331" si="189">F268/I267</f>
        <v>3.6249999999999998E-2</v>
      </c>
      <c r="H268" s="35">
        <f t="shared" si="185"/>
        <v>8.1250000000000003E-3</v>
      </c>
      <c r="I268" s="9" t="str">
        <f>IF(data!Z267="","",data!Z267)</f>
        <v/>
      </c>
      <c r="J268" s="9">
        <f t="shared" si="175"/>
        <v>1000</v>
      </c>
      <c r="K268" s="49">
        <f>K269</f>
        <v>0.28000000000000003</v>
      </c>
      <c r="L268" s="45">
        <f t="shared" si="178"/>
        <v>0</v>
      </c>
      <c r="N268" s="8" t="str">
        <f t="shared" si="174"/>
        <v/>
      </c>
      <c r="P268" s="20">
        <f>IF(data!U267="","",data!U267)</f>
        <v>0.80843062861956527</v>
      </c>
      <c r="Q268" s="20" t="str">
        <f>IF(ISNA(data!Y267)=TRUE,"",IF(data!Y267="","",data!Y267))</f>
        <v/>
      </c>
      <c r="R268" s="20">
        <f t="shared" si="179"/>
        <v>22.237079280346819</v>
      </c>
      <c r="S268" s="49">
        <f>S269</f>
        <v>3.1241940138285889E-2</v>
      </c>
      <c r="T268" s="34">
        <f t="shared" si="147"/>
        <v>0</v>
      </c>
      <c r="U268" s="15"/>
      <c r="V268" s="30" t="str">
        <f t="shared" si="180"/>
        <v/>
      </c>
      <c r="X268" s="9">
        <f>IF(data!W267="","",data!W267)</f>
        <v>339.30000000000007</v>
      </c>
      <c r="Y268" s="96" t="e">
        <f>IF(data!AA267="",#N/A,data!AA267)</f>
        <v>#N/A</v>
      </c>
      <c r="Z268" s="99">
        <f t="shared" si="181"/>
        <v>9360.0000000000018</v>
      </c>
      <c r="AA268" s="49">
        <f>AA269</f>
        <v>0.20923076923076919</v>
      </c>
      <c r="AB268" s="34">
        <f t="shared" si="148"/>
        <v>0</v>
      </c>
      <c r="AC268" s="15"/>
      <c r="AD268" s="30"/>
      <c r="AE268" s="15">
        <f>data!G267</f>
        <v>0.10683760683760682</v>
      </c>
      <c r="AF268" s="30">
        <f>AF269</f>
        <v>6.2111801242235986E-3</v>
      </c>
      <c r="AG268" s="30">
        <f t="shared" si="182"/>
        <v>0</v>
      </c>
      <c r="AH268" s="15" t="str">
        <f t="shared" si="187"/>
        <v/>
      </c>
      <c r="AI268" s="9">
        <f>data!C267</f>
        <v>3.1363615244013485</v>
      </c>
      <c r="AJ268" s="8">
        <f t="shared" si="183"/>
        <v>-2.8901734104046506E-3</v>
      </c>
      <c r="AK268" s="8">
        <f t="shared" si="184"/>
        <v>-2.8901734104046506E-3</v>
      </c>
      <c r="AL268" s="74">
        <f t="shared" si="188"/>
        <v>-2.8901734104046506E-3</v>
      </c>
      <c r="AR268" s="46">
        <f t="shared" si="176"/>
        <v>2.9853395061728349E-2</v>
      </c>
      <c r="AS268" s="46" t="str">
        <f t="shared" si="146"/>
        <v/>
      </c>
      <c r="AT268" s="46" t="str">
        <f t="shared" si="177"/>
        <v/>
      </c>
    </row>
    <row r="269" spans="1:46">
      <c r="A269">
        <v>1636</v>
      </c>
      <c r="B269">
        <v>1636</v>
      </c>
      <c r="C269">
        <f t="shared" si="171"/>
        <v>1636</v>
      </c>
      <c r="D269">
        <f t="shared" si="172"/>
        <v>1636</v>
      </c>
      <c r="E269" s="15">
        <f t="shared" si="173"/>
        <v>1636</v>
      </c>
      <c r="F269" s="9">
        <f>IF(data!V268="","",data!V268)</f>
        <v>8.125</v>
      </c>
      <c r="G269" s="35"/>
      <c r="H269" s="35">
        <f t="shared" si="185"/>
        <v>0</v>
      </c>
      <c r="I269" s="9" t="str">
        <f>IF(data!Z268="","",data!Z268)</f>
        <v/>
      </c>
      <c r="J269" s="9">
        <f t="shared" si="175"/>
        <v>1000</v>
      </c>
      <c r="K269" s="49">
        <f>K270</f>
        <v>0.28000000000000003</v>
      </c>
      <c r="L269" s="45">
        <f t="shared" si="178"/>
        <v>0</v>
      </c>
      <c r="N269" s="8" t="str">
        <f t="shared" si="174"/>
        <v/>
      </c>
      <c r="P269" s="20">
        <f>IF(data!U268="","",data!U268)</f>
        <v>0.12897792727659599</v>
      </c>
      <c r="Q269" s="20" t="str">
        <f>IF(ISNA(data!Y268)=TRUE,"",IF(data!Y268="","",data!Y268))</f>
        <v/>
      </c>
      <c r="R269" s="20">
        <f t="shared" si="179"/>
        <v>22.237079280346819</v>
      </c>
      <c r="S269" s="49">
        <f>S270</f>
        <v>3.1241940138285889E-2</v>
      </c>
      <c r="T269" s="34">
        <f t="shared" si="147"/>
        <v>0</v>
      </c>
      <c r="U269" s="15"/>
      <c r="V269" s="30" t="str">
        <f t="shared" si="180"/>
        <v/>
      </c>
      <c r="X269" s="9">
        <f>IF(data!W268="","",data!W268)</f>
        <v>67.275000000000006</v>
      </c>
      <c r="Y269" s="96" t="e">
        <f>IF(data!AA268="",#N/A,data!AA268)</f>
        <v>#N/A</v>
      </c>
      <c r="Z269" s="99">
        <f t="shared" si="181"/>
        <v>9360.0000000000018</v>
      </c>
      <c r="AA269" s="49">
        <f>AA270</f>
        <v>0.20923076923076919</v>
      </c>
      <c r="AB269" s="34">
        <f t="shared" si="148"/>
        <v>0</v>
      </c>
      <c r="AC269" s="15"/>
      <c r="AD269" s="30"/>
      <c r="AE269" s="15">
        <f>data!G268</f>
        <v>0.12077294685990336</v>
      </c>
      <c r="AF269" s="30">
        <f>(AE269/AE268-1)/(A269-A248)</f>
        <v>6.2111801242235986E-3</v>
      </c>
      <c r="AG269" s="30">
        <f t="shared" si="182"/>
        <v>0.13043478260869557</v>
      </c>
      <c r="AH269" s="15" t="str">
        <f t="shared" si="187"/>
        <v/>
      </c>
      <c r="AI269" s="9">
        <f>data!C268</f>
        <v>4.4062470329225469</v>
      </c>
      <c r="AJ269" s="8">
        <f t="shared" si="183"/>
        <v>0.40489130434782616</v>
      </c>
      <c r="AK269" s="8">
        <f t="shared" si="184"/>
        <v>0.40489130434782616</v>
      </c>
      <c r="AL269" s="74">
        <f t="shared" si="188"/>
        <v>0.40489130434782616</v>
      </c>
      <c r="AR269" s="46" t="str">
        <f t="shared" si="176"/>
        <v/>
      </c>
      <c r="AS269" s="46" t="str">
        <f t="shared" si="146"/>
        <v/>
      </c>
      <c r="AT269" s="46" t="str">
        <f t="shared" si="177"/>
        <v/>
      </c>
    </row>
    <row r="270" spans="1:46">
      <c r="A270">
        <v>1637</v>
      </c>
      <c r="B270">
        <v>1637</v>
      </c>
      <c r="C270">
        <f t="shared" si="171"/>
        <v>1637</v>
      </c>
      <c r="D270">
        <f t="shared" si="172"/>
        <v>1637</v>
      </c>
      <c r="E270" s="15">
        <f t="shared" si="173"/>
        <v>1637</v>
      </c>
      <c r="F270" s="9">
        <f>IF(data!V269="","",data!V269)</f>
        <v>0</v>
      </c>
      <c r="G270" s="35"/>
      <c r="H270" s="35">
        <f t="shared" si="185"/>
        <v>-7.6154891304347785E-2</v>
      </c>
      <c r="I270" s="9">
        <f>IF(data!Z269="","",data!Z269)</f>
        <v>1840</v>
      </c>
      <c r="J270" s="9">
        <f t="shared" si="175"/>
        <v>1840</v>
      </c>
      <c r="K270" s="8">
        <f t="shared" ref="K270:K300" si="190">M270</f>
        <v>0.28000000000000003</v>
      </c>
      <c r="L270" s="45">
        <f t="shared" si="178"/>
        <v>0.84000000000000008</v>
      </c>
      <c r="M270" s="8">
        <f>(I270/I267-1)/(C270-C267)</f>
        <v>0.28000000000000003</v>
      </c>
      <c r="N270" s="8"/>
      <c r="P270" s="20">
        <f>IF(data!U269="","",data!U269)</f>
        <v>0</v>
      </c>
      <c r="Q270" s="20">
        <f>IF(ISNA(data!Y269)=TRUE,"",IF(data!Y269="","",data!Y269))</f>
        <v>24.32126777952756</v>
      </c>
      <c r="R270" s="20">
        <f t="shared" si="179"/>
        <v>24.32126777952756</v>
      </c>
      <c r="S270" s="8">
        <f t="shared" ref="S270:S300" si="191">U270</f>
        <v>3.1241940138285889E-2</v>
      </c>
      <c r="T270" s="34">
        <f t="shared" si="147"/>
        <v>9.3725820414857663E-2</v>
      </c>
      <c r="U270" s="30">
        <f>(Q270/Q267-1)/(A270-A267)</f>
        <v>3.1241940138285889E-2</v>
      </c>
      <c r="V270" s="30"/>
      <c r="X270" s="9">
        <f>IF(data!W269="","",data!W269)</f>
        <v>0</v>
      </c>
      <c r="Y270" s="96">
        <f>IF(data!AA269="",#N/A,data!AA269)</f>
        <v>15235.200000000003</v>
      </c>
      <c r="Z270" s="99">
        <f t="shared" si="181"/>
        <v>15235.200000000003</v>
      </c>
      <c r="AA270" s="8">
        <f t="shared" ref="AA270:AA300" si="192">AC270</f>
        <v>0.20923076923076919</v>
      </c>
      <c r="AB270" s="34">
        <f t="shared" si="148"/>
        <v>0.62769230769230755</v>
      </c>
      <c r="AC270" s="30">
        <f>(Y270/Y267-1)/(A270-A267)</f>
        <v>0.20923076923076919</v>
      </c>
      <c r="AD270" s="30"/>
      <c r="AE270" s="15">
        <f>data!G269</f>
        <v>0.12077294685990336</v>
      </c>
      <c r="AF270" s="30">
        <f t="shared" ref="AF270:AF274" si="193">AF271</f>
        <v>1.5698587127158817E-3</v>
      </c>
      <c r="AG270" s="30">
        <f t="shared" si="182"/>
        <v>0</v>
      </c>
      <c r="AH270" s="15" t="str">
        <f t="shared" si="187"/>
        <v/>
      </c>
      <c r="AI270" s="9">
        <f>data!C269</f>
        <v>5.291666666666667</v>
      </c>
      <c r="AJ270" s="8">
        <f t="shared" si="183"/>
        <v>0.20094643516998745</v>
      </c>
      <c r="AK270" s="8">
        <f t="shared" si="184"/>
        <v>0.20094643516998745</v>
      </c>
      <c r="AL270" s="74">
        <f t="shared" si="188"/>
        <v>0.20094643516998745</v>
      </c>
      <c r="AR270" s="46" t="str">
        <f t="shared" si="176"/>
        <v/>
      </c>
      <c r="AS270" s="46" t="str">
        <f t="shared" si="146"/>
        <v/>
      </c>
      <c r="AT270" s="46" t="str">
        <f t="shared" si="177"/>
        <v/>
      </c>
    </row>
    <row r="271" spans="1:46">
      <c r="A271">
        <v>1638</v>
      </c>
      <c r="B271">
        <v>1638</v>
      </c>
      <c r="C271">
        <f t="shared" si="171"/>
        <v>1638</v>
      </c>
      <c r="D271">
        <f t="shared" si="172"/>
        <v>1638</v>
      </c>
      <c r="E271" s="15">
        <f t="shared" si="173"/>
        <v>1638</v>
      </c>
      <c r="F271" s="9">
        <f>IF(data!V270="","",data!V270)</f>
        <v>-140.12499999999991</v>
      </c>
      <c r="G271" s="35">
        <f t="shared" si="189"/>
        <v>-7.6154891304347785E-2</v>
      </c>
      <c r="H271" s="35">
        <f t="shared" si="185"/>
        <v>5.6250000000000001E-2</v>
      </c>
      <c r="I271" s="9">
        <f>IF(data!Z270="","",data!Z270)</f>
        <v>1600</v>
      </c>
      <c r="J271" s="9">
        <f t="shared" si="175"/>
        <v>1600</v>
      </c>
      <c r="K271" s="8">
        <f t="shared" si="190"/>
        <v>-0.13043478260869568</v>
      </c>
      <c r="L271" s="45">
        <f t="shared" si="178"/>
        <v>-0.13043478260869568</v>
      </c>
      <c r="M271" s="8">
        <f t="shared" ref="M271:M300" si="194">(I271/I270-1)/(C271-C270)</f>
        <v>-0.13043478260869568</v>
      </c>
      <c r="N271" s="8">
        <f t="shared" si="174"/>
        <v>-0.13043478260869568</v>
      </c>
      <c r="P271" s="20">
        <f>IF(data!U270="","",data!U270)</f>
        <v>-2.645707666303986</v>
      </c>
      <c r="Q271" s="20">
        <f>IF(ISNA(data!Y270)=TRUE,"",IF(data!Y270="","",data!Y270))</f>
        <v>30.209686109447855</v>
      </c>
      <c r="R271" s="20">
        <f t="shared" si="179"/>
        <v>30.209686109447855</v>
      </c>
      <c r="S271" s="8">
        <f t="shared" si="191"/>
        <v>0.24210984325730234</v>
      </c>
      <c r="T271" s="34">
        <f t="shared" si="147"/>
        <v>0.24210984325730234</v>
      </c>
      <c r="U271" s="30">
        <f>(Q271/Q270-1)/(A271-A270)</f>
        <v>0.24210984325730234</v>
      </c>
      <c r="V271" s="30">
        <f t="shared" si="180"/>
        <v>0.24210984325730234</v>
      </c>
      <c r="X271" s="9">
        <f>IF(data!W270="","",data!W270)</f>
        <v>-1160.2349999999994</v>
      </c>
      <c r="Y271" s="96">
        <f>IF(data!AA270="",#N/A,data!AA270)</f>
        <v>13248.000000000002</v>
      </c>
      <c r="Z271" s="99">
        <f t="shared" si="181"/>
        <v>13248.000000000002</v>
      </c>
      <c r="AA271" s="8">
        <f t="shared" si="192"/>
        <v>-0.13043478260869568</v>
      </c>
      <c r="AB271" s="34">
        <f t="shared" si="148"/>
        <v>-0.13043478260869568</v>
      </c>
      <c r="AC271" s="30">
        <f>(Y271/Y270-1)/(A271-A270)</f>
        <v>-0.13043478260869568</v>
      </c>
      <c r="AD271" s="30">
        <f t="shared" si="186"/>
        <v>-0.13043478260869568</v>
      </c>
      <c r="AE271" s="15">
        <f>data!G270</f>
        <v>0.12077294685990336</v>
      </c>
      <c r="AF271" s="30">
        <f t="shared" si="193"/>
        <v>1.5698587127158817E-3</v>
      </c>
      <c r="AG271" s="30">
        <f t="shared" si="182"/>
        <v>0</v>
      </c>
      <c r="AH271" s="15" t="str">
        <f t="shared" si="187"/>
        <v/>
      </c>
      <c r="AI271" s="9">
        <f>data!C270</f>
        <v>3.7045429599813029</v>
      </c>
      <c r="AJ271" s="8">
        <f t="shared" si="183"/>
        <v>-0.2999288894523523</v>
      </c>
      <c r="AK271" s="8">
        <f t="shared" si="184"/>
        <v>-0.2999288894523523</v>
      </c>
      <c r="AL271" s="74">
        <f t="shared" si="188"/>
        <v>-0.2999288894523523</v>
      </c>
      <c r="AR271" s="46">
        <f t="shared" si="176"/>
        <v>-7.7602924390077765E-2</v>
      </c>
      <c r="AS271" s="46">
        <f t="shared" si="146"/>
        <v>-0.20658967391304345</v>
      </c>
      <c r="AT271" s="46">
        <f t="shared" si="177"/>
        <v>-0.20803770699877344</v>
      </c>
    </row>
    <row r="272" spans="1:46">
      <c r="A272">
        <v>1639</v>
      </c>
      <c r="B272">
        <v>1639</v>
      </c>
      <c r="C272">
        <f t="shared" si="171"/>
        <v>1639</v>
      </c>
      <c r="D272">
        <f t="shared" si="172"/>
        <v>1639</v>
      </c>
      <c r="E272" s="15">
        <f t="shared" si="173"/>
        <v>1639</v>
      </c>
      <c r="F272" s="9">
        <f>IF(data!V271="","",data!V271)</f>
        <v>90</v>
      </c>
      <c r="G272" s="35">
        <f t="shared" si="189"/>
        <v>5.6250000000000001E-2</v>
      </c>
      <c r="H272" s="35">
        <f t="shared" si="185"/>
        <v>5.7416666666666664E-2</v>
      </c>
      <c r="I272" s="9">
        <f>IF(data!Z271="","",data!Z271)</f>
        <v>1500</v>
      </c>
      <c r="J272" s="9">
        <f t="shared" si="175"/>
        <v>1500</v>
      </c>
      <c r="K272" s="8">
        <f t="shared" si="190"/>
        <v>-6.25E-2</v>
      </c>
      <c r="L272" s="45">
        <f t="shared" si="178"/>
        <v>-6.25E-2</v>
      </c>
      <c r="M272" s="8">
        <f t="shared" si="194"/>
        <v>-6.25E-2</v>
      </c>
      <c r="N272" s="8">
        <f t="shared" si="174"/>
        <v>-6.25E-2</v>
      </c>
      <c r="P272" s="20">
        <f>IF(data!U271="","",data!U271)</f>
        <v>1.8360752051250002</v>
      </c>
      <c r="Q272" s="20">
        <f>IF(ISNA(data!Y271)=TRUE,"",IF(data!Y271="","",data!Y271))</f>
        <v>30.601253418749994</v>
      </c>
      <c r="R272" s="20">
        <f t="shared" si="179"/>
        <v>30.601253418749994</v>
      </c>
      <c r="S272" s="8">
        <f t="shared" si="191"/>
        <v>1.2961647727272485E-2</v>
      </c>
      <c r="T272" s="34">
        <f t="shared" si="147"/>
        <v>1.2961647727272485E-2</v>
      </c>
      <c r="U272" s="30">
        <f t="shared" ref="U272:U300" si="195">(Q272/Q271-1)/(A272-A271)</f>
        <v>1.2961647727272485E-2</v>
      </c>
      <c r="V272" s="30">
        <f t="shared" si="180"/>
        <v>1.2961647727272485E-2</v>
      </c>
      <c r="X272" s="9">
        <f>IF(data!W271="","",data!W271)</f>
        <v>745.2</v>
      </c>
      <c r="Y272" s="96">
        <f>IF(data!AA271="",#N/A,data!AA271)</f>
        <v>12420.000000000002</v>
      </c>
      <c r="Z272" s="99">
        <f t="shared" si="181"/>
        <v>12420.000000000002</v>
      </c>
      <c r="AA272" s="8">
        <f t="shared" si="192"/>
        <v>-6.25E-2</v>
      </c>
      <c r="AB272" s="34">
        <f t="shared" si="148"/>
        <v>-6.25E-2</v>
      </c>
      <c r="AC272" s="30">
        <f t="shared" ref="AC272:AC300" si="196">(Y272/Y271-1)/(A272-A271)</f>
        <v>-6.25E-2</v>
      </c>
      <c r="AD272" s="30">
        <f t="shared" si="186"/>
        <v>-6.25E-2</v>
      </c>
      <c r="AE272" s="15">
        <f>data!G271</f>
        <v>0.12077294685990336</v>
      </c>
      <c r="AF272" s="30">
        <f t="shared" si="193"/>
        <v>1.5698587127158817E-3</v>
      </c>
      <c r="AG272" s="30">
        <f t="shared" si="182"/>
        <v>0</v>
      </c>
      <c r="AH272" s="15" t="str">
        <f t="shared" si="187"/>
        <v/>
      </c>
      <c r="AI272" s="9">
        <f>data!C271</f>
        <v>3.4285691198424679</v>
      </c>
      <c r="AJ272" s="8">
        <f t="shared" si="183"/>
        <v>-7.4496056091148066E-2</v>
      </c>
      <c r="AK272" s="8">
        <f t="shared" si="184"/>
        <v>-7.4496056091148066E-2</v>
      </c>
      <c r="AL272" s="74">
        <f t="shared" si="188"/>
        <v>-7.4496056091148066E-2</v>
      </c>
      <c r="AR272" s="46">
        <f t="shared" si="176"/>
        <v>5.4594435736676994E-2</v>
      </c>
      <c r="AS272" s="46">
        <f t="shared" ref="AS272:AS335" si="197">IF(N272&lt;&gt;"",IF(G272&lt;&gt;"",SUM(G272,N272),""),"")</f>
        <v>-6.2499999999999986E-3</v>
      </c>
      <c r="AT272" s="46">
        <f t="shared" si="177"/>
        <v>-7.9055642633230061E-3</v>
      </c>
    </row>
    <row r="273" spans="1:46">
      <c r="A273">
        <v>1640</v>
      </c>
      <c r="B273">
        <v>1640</v>
      </c>
      <c r="C273">
        <f t="shared" si="171"/>
        <v>1640</v>
      </c>
      <c r="D273">
        <f t="shared" si="172"/>
        <v>1640</v>
      </c>
      <c r="E273" s="15">
        <f t="shared" si="173"/>
        <v>1640</v>
      </c>
      <c r="F273" s="9">
        <f>IF(data!V272="","",data!V272)</f>
        <v>86.125</v>
      </c>
      <c r="G273" s="35">
        <f t="shared" si="189"/>
        <v>5.7416666666666664E-2</v>
      </c>
      <c r="H273" s="35">
        <f t="shared" si="185"/>
        <v>8.9187500000000003E-2</v>
      </c>
      <c r="I273" s="9">
        <f>IF(data!Z272="","",data!Z272)</f>
        <v>2000</v>
      </c>
      <c r="J273" s="9">
        <f t="shared" si="175"/>
        <v>2000</v>
      </c>
      <c r="K273" s="8">
        <f t="shared" si="190"/>
        <v>0.33333333333333326</v>
      </c>
      <c r="L273" s="45">
        <f t="shared" si="178"/>
        <v>0.33333333333333326</v>
      </c>
      <c r="M273" s="8">
        <f t="shared" si="194"/>
        <v>0.33333333333333326</v>
      </c>
      <c r="N273" s="8">
        <f t="shared" si="174"/>
        <v>0.33333333333333326</v>
      </c>
      <c r="P273" s="20">
        <f>IF(data!U272="","",data!U272)</f>
        <v>1.6859629516945638</v>
      </c>
      <c r="Q273" s="20">
        <f>IF(ISNA(data!Y272)=TRUE,"",IF(data!Y272="","",data!Y272))</f>
        <v>39.151534437029056</v>
      </c>
      <c r="R273" s="20">
        <f t="shared" si="179"/>
        <v>39.151534437029056</v>
      </c>
      <c r="S273" s="8">
        <f t="shared" si="191"/>
        <v>0.27940950330616632</v>
      </c>
      <c r="T273" s="34">
        <f t="shared" si="147"/>
        <v>0.27940950330616632</v>
      </c>
      <c r="U273" s="30">
        <f t="shared" si="195"/>
        <v>0.27940950330616632</v>
      </c>
      <c r="V273" s="30">
        <f t="shared" si="180"/>
        <v>0.27940950330616632</v>
      </c>
      <c r="X273" s="9">
        <f>IF(data!W272="","",data!W272)</f>
        <v>713.11500000000012</v>
      </c>
      <c r="Y273" s="96">
        <f>IF(data!AA272="",#N/A,data!AA272)</f>
        <v>16560.000000000004</v>
      </c>
      <c r="Z273" s="99">
        <f t="shared" si="181"/>
        <v>16560.000000000004</v>
      </c>
      <c r="AA273" s="8">
        <f t="shared" si="192"/>
        <v>0.33333333333333348</v>
      </c>
      <c r="AB273" s="34">
        <f t="shared" si="148"/>
        <v>0.33333333333333348</v>
      </c>
      <c r="AC273" s="30">
        <f t="shared" si="196"/>
        <v>0.33333333333333348</v>
      </c>
      <c r="AD273" s="30">
        <f t="shared" si="186"/>
        <v>0.33333333333333348</v>
      </c>
      <c r="AE273" s="15">
        <f>data!G272</f>
        <v>0.12077294685990336</v>
      </c>
      <c r="AF273" s="30">
        <f t="shared" si="193"/>
        <v>1.5698587127158817E-3</v>
      </c>
      <c r="AG273" s="30">
        <f t="shared" si="182"/>
        <v>0</v>
      </c>
      <c r="AH273" s="15" t="str">
        <f t="shared" si="187"/>
        <v/>
      </c>
      <c r="AI273" s="9">
        <f>data!C272</f>
        <v>3.5730745170409572</v>
      </c>
      <c r="AJ273" s="8">
        <f t="shared" si="183"/>
        <v>4.2147435897436081E-2</v>
      </c>
      <c r="AK273" s="8">
        <f t="shared" si="184"/>
        <v>4.2147435897436081E-2</v>
      </c>
      <c r="AL273" s="74">
        <f t="shared" si="188"/>
        <v>4.2147435897436081E-2</v>
      </c>
      <c r="AR273" s="46">
        <f t="shared" si="176"/>
        <v>5.5759273772204576E-2</v>
      </c>
      <c r="AS273" s="46">
        <f t="shared" si="197"/>
        <v>0.39074999999999993</v>
      </c>
      <c r="AT273" s="46">
        <f t="shared" si="177"/>
        <v>0.38909260710553806</v>
      </c>
    </row>
    <row r="274" spans="1:46">
      <c r="A274">
        <v>1641</v>
      </c>
      <c r="B274">
        <v>1641</v>
      </c>
      <c r="C274">
        <f t="shared" si="171"/>
        <v>1641</v>
      </c>
      <c r="D274">
        <f t="shared" si="172"/>
        <v>1641</v>
      </c>
      <c r="E274" s="15">
        <f t="shared" si="173"/>
        <v>1641</v>
      </c>
      <c r="F274" s="9">
        <f>IF(data!V273="","",data!V273)</f>
        <v>178.375</v>
      </c>
      <c r="G274" s="35">
        <f t="shared" si="189"/>
        <v>8.9187500000000003E-2</v>
      </c>
      <c r="H274" s="35">
        <f t="shared" si="185"/>
        <v>8.9374999999999996E-2</v>
      </c>
      <c r="I274" s="9">
        <f>IF(data!Z273="","",data!Z273)</f>
        <v>2000</v>
      </c>
      <c r="J274" s="9">
        <f t="shared" si="175"/>
        <v>2000</v>
      </c>
      <c r="K274" s="8">
        <f t="shared" si="190"/>
        <v>0</v>
      </c>
      <c r="L274" s="45">
        <f t="shared" si="178"/>
        <v>0</v>
      </c>
      <c r="M274" s="8">
        <f t="shared" si="194"/>
        <v>0</v>
      </c>
      <c r="N274" s="8">
        <f t="shared" si="174"/>
        <v>0</v>
      </c>
      <c r="P274" s="20">
        <f>IF(data!U273="","",data!U273)</f>
        <v>3.2366637649331378</v>
      </c>
      <c r="Q274" s="20">
        <f>IF(ISNA(data!Y273)=TRUE,"",IF(data!Y273="","",data!Y273))</f>
        <v>36.290553776405183</v>
      </c>
      <c r="R274" s="20">
        <f t="shared" si="179"/>
        <v>36.290553776405183</v>
      </c>
      <c r="S274" s="8">
        <f t="shared" si="191"/>
        <v>-7.3074547441440596E-2</v>
      </c>
      <c r="T274" s="34">
        <f t="shared" si="147"/>
        <v>-7.3074547441440596E-2</v>
      </c>
      <c r="U274" s="30">
        <f t="shared" si="195"/>
        <v>-7.3074547441440596E-2</v>
      </c>
      <c r="V274" s="30">
        <f t="shared" si="180"/>
        <v>-7.3074547441440596E-2</v>
      </c>
      <c r="X274" s="9">
        <f>IF(data!W273="","",data!W273)</f>
        <v>1476.9450000000002</v>
      </c>
      <c r="Y274" s="96">
        <f>IF(data!AA273="",#N/A,data!AA273)</f>
        <v>16560.000000000004</v>
      </c>
      <c r="Z274" s="99">
        <f t="shared" si="181"/>
        <v>16560.000000000004</v>
      </c>
      <c r="AA274" s="8">
        <f t="shared" si="192"/>
        <v>0</v>
      </c>
      <c r="AB274" s="34">
        <f t="shared" si="148"/>
        <v>0</v>
      </c>
      <c r="AC274" s="30">
        <f t="shared" si="196"/>
        <v>0</v>
      </c>
      <c r="AD274" s="30">
        <f t="shared" si="186"/>
        <v>0</v>
      </c>
      <c r="AE274" s="15">
        <f>data!G273</f>
        <v>0.12077294685990336</v>
      </c>
      <c r="AF274" s="30">
        <f t="shared" si="193"/>
        <v>1.5698587127158817E-3</v>
      </c>
      <c r="AG274" s="30">
        <f t="shared" si="182"/>
        <v>0</v>
      </c>
      <c r="AH274" s="15" t="str">
        <f t="shared" si="187"/>
        <v/>
      </c>
      <c r="AI274" s="9">
        <f>data!C273</f>
        <v>3.8547593090451082</v>
      </c>
      <c r="AJ274" s="8">
        <f t="shared" si="183"/>
        <v>7.8835409298272374E-2</v>
      </c>
      <c r="AK274" s="8">
        <f t="shared" si="184"/>
        <v>7.8835409298272374E-2</v>
      </c>
      <c r="AL274" s="74">
        <f t="shared" si="188"/>
        <v>7.8835409298272374E-2</v>
      </c>
      <c r="AR274" s="46">
        <f t="shared" si="176"/>
        <v>8.7480309561128289E-2</v>
      </c>
      <c r="AS274" s="46">
        <f t="shared" si="197"/>
        <v>8.9187500000000003E-2</v>
      </c>
      <c r="AT274" s="46">
        <f t="shared" si="177"/>
        <v>8.7480309561128289E-2</v>
      </c>
    </row>
    <row r="275" spans="1:46">
      <c r="A275">
        <v>1642</v>
      </c>
      <c r="B275">
        <v>1642</v>
      </c>
      <c r="C275">
        <f t="shared" si="171"/>
        <v>1642</v>
      </c>
      <c r="D275">
        <f t="shared" si="172"/>
        <v>1642</v>
      </c>
      <c r="E275" s="15">
        <f t="shared" si="173"/>
        <v>1642</v>
      </c>
      <c r="F275" s="9">
        <f>IF(data!V274="","",data!V274)</f>
        <v>178.75</v>
      </c>
      <c r="G275" s="35">
        <f t="shared" si="189"/>
        <v>8.9374999999999996E-2</v>
      </c>
      <c r="H275" s="35">
        <f t="shared" si="185"/>
        <v>0.22716666666666666</v>
      </c>
      <c r="I275" s="9">
        <f>IF(data!Z274="","",data!Z274)</f>
        <v>2250</v>
      </c>
      <c r="J275" s="9">
        <f t="shared" si="175"/>
        <v>2250</v>
      </c>
      <c r="K275" s="8">
        <f t="shared" si="190"/>
        <v>0.125</v>
      </c>
      <c r="L275" s="45">
        <f t="shared" si="178"/>
        <v>0.125</v>
      </c>
      <c r="M275" s="8">
        <f t="shared" si="194"/>
        <v>0.125</v>
      </c>
      <c r="N275" s="8">
        <f t="shared" si="174"/>
        <v>0.125</v>
      </c>
      <c r="P275" s="20">
        <f>IF(data!U274="","",data!U274)</f>
        <v>3.1444162195553895</v>
      </c>
      <c r="Q275" s="20">
        <f>IF(ISNA(data!Y274)=TRUE,"",IF(data!Y274="","",data!Y274))</f>
        <v>39.580064302095806</v>
      </c>
      <c r="R275" s="20">
        <f t="shared" si="179"/>
        <v>39.580064302095806</v>
      </c>
      <c r="S275" s="8">
        <f t="shared" si="191"/>
        <v>9.0643712574850488E-2</v>
      </c>
      <c r="T275" s="34">
        <f t="shared" ref="T275:T338" si="198">R275/R274-1</f>
        <v>9.0643712574850488E-2</v>
      </c>
      <c r="U275" s="30">
        <f t="shared" si="195"/>
        <v>9.0643712574850488E-2</v>
      </c>
      <c r="V275" s="30">
        <f t="shared" si="180"/>
        <v>9.0643712574850488E-2</v>
      </c>
      <c r="X275" s="9">
        <f>IF(data!W274="","",data!W274)</f>
        <v>1480.0500000000002</v>
      </c>
      <c r="Y275" s="96">
        <f>IF(data!AA274="",#N/A,data!AA274)</f>
        <v>18630.000000000004</v>
      </c>
      <c r="Z275" s="99">
        <f t="shared" si="181"/>
        <v>18630.000000000004</v>
      </c>
      <c r="AA275" s="8">
        <f t="shared" si="192"/>
        <v>0.125</v>
      </c>
      <c r="AB275" s="34">
        <f t="shared" ref="AB275:AB338" si="199">Z275/Z274-1</f>
        <v>0.125</v>
      </c>
      <c r="AC275" s="30">
        <f t="shared" si="196"/>
        <v>0.125</v>
      </c>
      <c r="AD275" s="30">
        <f t="shared" si="186"/>
        <v>0.125</v>
      </c>
      <c r="AE275" s="15">
        <f>data!G274</f>
        <v>0.12077294685990336</v>
      </c>
      <c r="AF275" s="30">
        <f>AF276</f>
        <v>1.5698587127158817E-3</v>
      </c>
      <c r="AG275" s="30">
        <f t="shared" si="182"/>
        <v>0</v>
      </c>
      <c r="AH275" s="15" t="str">
        <f t="shared" si="187"/>
        <v/>
      </c>
      <c r="AI275" s="9">
        <f>data!C274</f>
        <v>3.9761877987061953</v>
      </c>
      <c r="AJ275" s="8">
        <f t="shared" si="183"/>
        <v>3.1500926497838089E-2</v>
      </c>
      <c r="AK275" s="8">
        <f t="shared" si="184"/>
        <v>3.1500926497838089E-2</v>
      </c>
      <c r="AL275" s="74">
        <f t="shared" si="188"/>
        <v>3.1500926497838089E-2</v>
      </c>
      <c r="AR275" s="46">
        <f t="shared" si="176"/>
        <v>8.7667515673981011E-2</v>
      </c>
      <c r="AS275" s="46">
        <f t="shared" si="197"/>
        <v>0.21437499999999998</v>
      </c>
      <c r="AT275" s="46">
        <f t="shared" si="177"/>
        <v>0.21266751567398101</v>
      </c>
    </row>
    <row r="276" spans="1:46">
      <c r="A276">
        <v>1643</v>
      </c>
      <c r="B276">
        <v>1643</v>
      </c>
      <c r="C276">
        <f t="shared" si="171"/>
        <v>1643</v>
      </c>
      <c r="D276">
        <f t="shared" si="172"/>
        <v>1643</v>
      </c>
      <c r="E276" s="15">
        <f t="shared" si="173"/>
        <v>1643</v>
      </c>
      <c r="F276" s="9">
        <f>IF(data!V275="","",data!V275)</f>
        <v>511.125</v>
      </c>
      <c r="G276" s="35">
        <f t="shared" si="189"/>
        <v>0.22716666666666666</v>
      </c>
      <c r="H276" s="35">
        <f t="shared" si="185"/>
        <v>0.17979741612889977</v>
      </c>
      <c r="I276" s="9">
        <f>IF(data!Z275="","",data!Z275)</f>
        <v>2517.4166</v>
      </c>
      <c r="J276" s="9">
        <f t="shared" si="175"/>
        <v>2517.4166</v>
      </c>
      <c r="K276" s="8">
        <f t="shared" si="190"/>
        <v>0.11885182222222213</v>
      </c>
      <c r="L276" s="45">
        <f t="shared" si="178"/>
        <v>0.11885182222222213</v>
      </c>
      <c r="M276" s="8">
        <f t="shared" si="194"/>
        <v>0.11885182222222213</v>
      </c>
      <c r="N276" s="8">
        <f t="shared" si="174"/>
        <v>0.11885182222222213</v>
      </c>
      <c r="P276" s="20">
        <f>IF(data!U275="","",data!U275)</f>
        <v>4.1755439393088656</v>
      </c>
      <c r="Q276" s="20">
        <f>IF(ISNA(data!Y275)=TRUE,"",IF(data!Y275="","",data!Y275))</f>
        <v>20.56558303124584</v>
      </c>
      <c r="R276" s="20">
        <f t="shared" si="179"/>
        <v>20.56558303124584</v>
      </c>
      <c r="S276" s="8">
        <f t="shared" si="191"/>
        <v>-0.48040551742719451</v>
      </c>
      <c r="T276" s="34">
        <f t="shared" si="198"/>
        <v>-0.48040551742719451</v>
      </c>
      <c r="U276" s="30">
        <f t="shared" si="195"/>
        <v>-0.48040551742719451</v>
      </c>
      <c r="V276" s="30">
        <f t="shared" si="180"/>
        <v>-0.48040551742719451</v>
      </c>
      <c r="X276" s="9">
        <f>IF(data!W275="","",data!W275)</f>
        <v>4186.1137499999995</v>
      </c>
      <c r="Y276" s="96">
        <f>IF(data!AA275="",#N/A,data!AA275)</f>
        <v>20617.641953999999</v>
      </c>
      <c r="Z276" s="99">
        <f t="shared" si="181"/>
        <v>20617.641953999999</v>
      </c>
      <c r="AA276" s="8">
        <f t="shared" si="192"/>
        <v>0.10669038937198039</v>
      </c>
      <c r="AB276" s="34">
        <f t="shared" si="199"/>
        <v>0.10669038937198039</v>
      </c>
      <c r="AC276" s="30">
        <f t="shared" si="196"/>
        <v>0.10669038937198039</v>
      </c>
      <c r="AD276" s="30">
        <f t="shared" si="186"/>
        <v>0.10669038937198039</v>
      </c>
      <c r="AE276" s="15">
        <f>data!G275</f>
        <v>0.12210012210012211</v>
      </c>
      <c r="AF276" s="30">
        <f>(AE276/AE275-1)/(A276-A269)</f>
        <v>1.5698587127158817E-3</v>
      </c>
      <c r="AG276" s="30">
        <f t="shared" si="182"/>
        <v>1.0989010989011172E-2</v>
      </c>
      <c r="AH276" s="15" t="str">
        <f t="shared" si="187"/>
        <v/>
      </c>
      <c r="AI276" s="9">
        <f>data!C275</f>
        <v>8.5619942345266029</v>
      </c>
      <c r="AJ276" s="8">
        <f t="shared" si="183"/>
        <v>1.1533173652694613</v>
      </c>
      <c r="AK276" s="8">
        <f t="shared" si="184"/>
        <v>1.1533173652694613</v>
      </c>
      <c r="AL276" s="74">
        <f t="shared" si="188"/>
        <v>1.1533173652694613</v>
      </c>
      <c r="AR276" s="46">
        <f t="shared" si="176"/>
        <v>0.22524320794148367</v>
      </c>
      <c r="AS276" s="46">
        <f t="shared" si="197"/>
        <v>0.34601848888888875</v>
      </c>
      <c r="AT276" s="46">
        <f t="shared" si="177"/>
        <v>0.33193359731346406</v>
      </c>
    </row>
    <row r="277" spans="1:46">
      <c r="A277">
        <v>1644</v>
      </c>
      <c r="B277">
        <v>1644</v>
      </c>
      <c r="C277">
        <f t="shared" si="171"/>
        <v>1644</v>
      </c>
      <c r="D277">
        <f t="shared" si="172"/>
        <v>1644</v>
      </c>
      <c r="E277" s="15">
        <f t="shared" si="173"/>
        <v>1644</v>
      </c>
      <c r="F277" s="9">
        <f>IF(data!V276="","",data!V276)</f>
        <v>452.625</v>
      </c>
      <c r="G277" s="35">
        <f t="shared" si="189"/>
        <v>0.17979741612889977</v>
      </c>
      <c r="H277" s="35">
        <f t="shared" si="185"/>
        <v>7.0937500000000001E-2</v>
      </c>
      <c r="I277" s="9">
        <f>IF(data!Z276="","",data!Z276)</f>
        <v>2400</v>
      </c>
      <c r="J277" s="9">
        <f t="shared" si="175"/>
        <v>2400</v>
      </c>
      <c r="K277" s="8">
        <f t="shared" si="190"/>
        <v>-4.6641704038973941E-2</v>
      </c>
      <c r="L277" s="45">
        <f t="shared" si="178"/>
        <v>-4.6641704038973941E-2</v>
      </c>
      <c r="M277" s="8">
        <f t="shared" si="194"/>
        <v>-4.6641704038973941E-2</v>
      </c>
      <c r="N277" s="8">
        <f t="shared" si="174"/>
        <v>-4.6641704038973941E-2</v>
      </c>
      <c r="P277" s="20">
        <f>IF(data!U276="","",data!U276)</f>
        <v>3.3492919825985186</v>
      </c>
      <c r="Q277" s="20">
        <f>IF(ISNA(data!Y276)=TRUE,"",IF(data!Y276="","",data!Y276))</f>
        <v>17.759294688177729</v>
      </c>
      <c r="R277" s="20">
        <f t="shared" si="179"/>
        <v>17.759294688177729</v>
      </c>
      <c r="S277" s="8">
        <f t="shared" si="191"/>
        <v>-0.13645556942414139</v>
      </c>
      <c r="T277" s="34">
        <f t="shared" si="198"/>
        <v>-0.13645556942414139</v>
      </c>
      <c r="U277" s="30">
        <f t="shared" si="195"/>
        <v>-0.13645556942414139</v>
      </c>
      <c r="V277" s="30">
        <f t="shared" si="180"/>
        <v>-0.13645556942414139</v>
      </c>
      <c r="X277" s="9">
        <f>IF(data!W276="","",data!W276)</f>
        <v>3706.9987499999997</v>
      </c>
      <c r="Y277" s="96">
        <f>IF(data!AA276="",#N/A,data!AA276)</f>
        <v>19656</v>
      </c>
      <c r="Z277" s="99">
        <f t="shared" si="181"/>
        <v>19656</v>
      </c>
      <c r="AA277" s="8">
        <f t="shared" si="192"/>
        <v>-4.664170403897383E-2</v>
      </c>
      <c r="AB277" s="34">
        <f t="shared" si="199"/>
        <v>-4.664170403897383E-2</v>
      </c>
      <c r="AC277" s="30">
        <f t="shared" si="196"/>
        <v>-4.664170403897383E-2</v>
      </c>
      <c r="AD277" s="30">
        <f t="shared" si="186"/>
        <v>-4.664170403897383E-2</v>
      </c>
      <c r="AE277" s="15">
        <f>data!G276</f>
        <v>0.12210012210012211</v>
      </c>
      <c r="AF277" s="30">
        <f t="shared" ref="AF277:AF282" si="200">AF278</f>
        <v>1.4570552147239263E-2</v>
      </c>
      <c r="AG277" s="30">
        <f t="shared" si="182"/>
        <v>0</v>
      </c>
      <c r="AH277" s="15" t="str">
        <f t="shared" si="187"/>
        <v/>
      </c>
      <c r="AI277" s="9">
        <f>data!C276</f>
        <v>9.4524936348823552</v>
      </c>
      <c r="AJ277" s="8">
        <f t="shared" si="183"/>
        <v>0.1040060733473489</v>
      </c>
      <c r="AK277" s="8">
        <f t="shared" si="184"/>
        <v>0.1040060733473489</v>
      </c>
      <c r="AL277" s="74">
        <f t="shared" si="188"/>
        <v>0.1040060733473489</v>
      </c>
      <c r="AR277" s="46">
        <f t="shared" si="176"/>
        <v>0.16285399140747181</v>
      </c>
      <c r="AS277" s="46">
        <f t="shared" si="197"/>
        <v>0.13315571208992583</v>
      </c>
      <c r="AT277" s="46">
        <f t="shared" si="177"/>
        <v>0.11621228736849798</v>
      </c>
    </row>
    <row r="278" spans="1:46">
      <c r="A278">
        <v>1645</v>
      </c>
      <c r="B278">
        <v>1645</v>
      </c>
      <c r="C278">
        <f t="shared" si="171"/>
        <v>1645</v>
      </c>
      <c r="D278">
        <f t="shared" si="172"/>
        <v>1645</v>
      </c>
      <c r="E278" s="15">
        <f t="shared" si="173"/>
        <v>1645</v>
      </c>
      <c r="F278" s="9">
        <f>IF(data!V277="","",data!V277)</f>
        <v>170.25</v>
      </c>
      <c r="G278" s="35">
        <f t="shared" si="189"/>
        <v>7.0937500000000001E-2</v>
      </c>
      <c r="H278" s="35">
        <f t="shared" si="185"/>
        <v>8.065476190476191E-2</v>
      </c>
      <c r="I278" s="9">
        <f>IF(data!Z277="","",data!Z277)</f>
        <v>2100</v>
      </c>
      <c r="J278" s="9">
        <f t="shared" si="175"/>
        <v>2100</v>
      </c>
      <c r="K278" s="8">
        <f t="shared" si="190"/>
        <v>-0.125</v>
      </c>
      <c r="L278" s="45">
        <f t="shared" si="178"/>
        <v>-0.125</v>
      </c>
      <c r="M278" s="8">
        <f t="shared" si="194"/>
        <v>-0.125</v>
      </c>
      <c r="N278" s="8">
        <f t="shared" si="174"/>
        <v>-0.125</v>
      </c>
      <c r="P278" s="20">
        <f>IF(data!U277="","",data!U277)</f>
        <v>2.1907441343672804</v>
      </c>
      <c r="Q278" s="20">
        <f>IF(ISNA(data!Y277)=TRUE,"",IF(data!Y277="","",data!Y277))</f>
        <v>27.022394608935617</v>
      </c>
      <c r="R278" s="20">
        <f t="shared" si="179"/>
        <v>27.022394608935617</v>
      </c>
      <c r="S278" s="8">
        <f t="shared" si="191"/>
        <v>0.5215916557161635</v>
      </c>
      <c r="T278" s="34">
        <f t="shared" si="198"/>
        <v>0.5215916557161635</v>
      </c>
      <c r="U278" s="30">
        <f t="shared" si="195"/>
        <v>0.5215916557161635</v>
      </c>
      <c r="V278" s="30">
        <f t="shared" si="180"/>
        <v>0.5215916557161635</v>
      </c>
      <c r="X278" s="9">
        <f>IF(data!W277="","",data!W277)</f>
        <v>1394.3474999999999</v>
      </c>
      <c r="Y278" s="96">
        <f>IF(data!AA277="",#N/A,data!AA277)</f>
        <v>17199</v>
      </c>
      <c r="Z278" s="99">
        <f t="shared" si="181"/>
        <v>17199</v>
      </c>
      <c r="AA278" s="8">
        <f t="shared" si="192"/>
        <v>-0.125</v>
      </c>
      <c r="AB278" s="34">
        <f t="shared" si="199"/>
        <v>-0.125</v>
      </c>
      <c r="AC278" s="30">
        <f t="shared" si="196"/>
        <v>-0.125</v>
      </c>
      <c r="AD278" s="30">
        <f t="shared" si="186"/>
        <v>-0.125</v>
      </c>
      <c r="AE278" s="15">
        <f>data!G277</f>
        <v>0.12210012210012211</v>
      </c>
      <c r="AF278" s="30">
        <f t="shared" si="200"/>
        <v>1.4570552147239263E-2</v>
      </c>
      <c r="AG278" s="30">
        <f t="shared" si="182"/>
        <v>0</v>
      </c>
      <c r="AH278" s="15" t="str">
        <f t="shared" si="187"/>
        <v/>
      </c>
      <c r="AI278" s="9">
        <f>data!C277</f>
        <v>5.4357106254169123</v>
      </c>
      <c r="AJ278" s="8">
        <f t="shared" si="183"/>
        <v>-0.42494427022329706</v>
      </c>
      <c r="AK278" s="8">
        <f t="shared" si="184"/>
        <v>-0.42494427022329706</v>
      </c>
      <c r="AL278" s="74">
        <f t="shared" si="188"/>
        <v>-0.42494427022329706</v>
      </c>
      <c r="AR278" s="46">
        <f t="shared" si="176"/>
        <v>5.555744520030248E-2</v>
      </c>
      <c r="AS278" s="46">
        <f t="shared" si="197"/>
        <v>-5.4062499999999999E-2</v>
      </c>
      <c r="AT278" s="46">
        <f t="shared" si="177"/>
        <v>-6.944255479969752E-2</v>
      </c>
    </row>
    <row r="279" spans="1:46">
      <c r="A279">
        <v>1646</v>
      </c>
      <c r="B279">
        <v>1646</v>
      </c>
      <c r="C279">
        <f t="shared" si="171"/>
        <v>1646</v>
      </c>
      <c r="D279">
        <f t="shared" si="172"/>
        <v>1646</v>
      </c>
      <c r="E279" s="15">
        <f t="shared" si="173"/>
        <v>1646</v>
      </c>
      <c r="F279" s="9">
        <f>IF(data!V278="","",data!V278)</f>
        <v>169.375</v>
      </c>
      <c r="G279" s="35">
        <f t="shared" si="189"/>
        <v>8.065476190476191E-2</v>
      </c>
      <c r="H279" s="35">
        <f t="shared" si="185"/>
        <v>7.3611111111111113E-2</v>
      </c>
      <c r="I279" s="9">
        <f>IF(data!Z278="","",data!Z278)</f>
        <v>1800</v>
      </c>
      <c r="J279" s="9">
        <f t="shared" si="175"/>
        <v>1800</v>
      </c>
      <c r="K279" s="8">
        <f t="shared" si="190"/>
        <v>-0.1428571428571429</v>
      </c>
      <c r="L279" s="45">
        <f t="shared" si="178"/>
        <v>-0.1428571428571429</v>
      </c>
      <c r="M279" s="8">
        <f t="shared" si="194"/>
        <v>-0.1428571428571429</v>
      </c>
      <c r="N279" s="8">
        <f t="shared" si="174"/>
        <v>-0.1428571428571429</v>
      </c>
      <c r="P279" s="20">
        <f>IF(data!U278="","",data!U278)</f>
        <v>2.4481002735000001</v>
      </c>
      <c r="Q279" s="20">
        <f>IF(ISNA(data!Y278)=TRUE,"",IF(data!Y278="","",data!Y278))</f>
        <v>26.016711393653139</v>
      </c>
      <c r="R279" s="20">
        <f t="shared" si="179"/>
        <v>26.016711393653139</v>
      </c>
      <c r="S279" s="8">
        <f t="shared" si="191"/>
        <v>-3.721665788086459E-2</v>
      </c>
      <c r="T279" s="34">
        <f t="shared" si="198"/>
        <v>-3.721665788086459E-2</v>
      </c>
      <c r="U279" s="30">
        <f t="shared" si="195"/>
        <v>-3.721665788086459E-2</v>
      </c>
      <c r="V279" s="30">
        <f t="shared" si="180"/>
        <v>-3.721665788086459E-2</v>
      </c>
      <c r="X279" s="9">
        <f>IF(data!W278="","",data!W278)</f>
        <v>1387.1812499999999</v>
      </c>
      <c r="Y279" s="96">
        <f>IF(data!AA278="",#N/A,data!AA278)</f>
        <v>14742</v>
      </c>
      <c r="Z279" s="99">
        <f t="shared" si="181"/>
        <v>14742</v>
      </c>
      <c r="AA279" s="8">
        <f t="shared" si="192"/>
        <v>-0.1428571428571429</v>
      </c>
      <c r="AB279" s="34">
        <f t="shared" si="199"/>
        <v>-0.1428571428571429</v>
      </c>
      <c r="AC279" s="30">
        <f t="shared" si="196"/>
        <v>-0.1428571428571429</v>
      </c>
      <c r="AD279" s="30">
        <f t="shared" si="186"/>
        <v>-0.1428571428571429</v>
      </c>
      <c r="AE279" s="15">
        <f>data!G278</f>
        <v>0.12210012210012211</v>
      </c>
      <c r="AF279" s="30">
        <f t="shared" si="200"/>
        <v>1.4570552147239263E-2</v>
      </c>
      <c r="AG279" s="30">
        <f t="shared" si="182"/>
        <v>0</v>
      </c>
      <c r="AH279" s="15" t="str">
        <f t="shared" si="187"/>
        <v/>
      </c>
      <c r="AI279" s="9">
        <f>data!C278</f>
        <v>4.8392824556109835</v>
      </c>
      <c r="AJ279" s="8">
        <f t="shared" si="183"/>
        <v>-0.10972404730617602</v>
      </c>
      <c r="AK279" s="8">
        <f t="shared" si="184"/>
        <v>-0.10972404730617602</v>
      </c>
      <c r="AL279" s="74">
        <f t="shared" si="188"/>
        <v>-0.10972404730617602</v>
      </c>
      <c r="AR279" s="46">
        <f t="shared" si="176"/>
        <v>6.5135154590936883E-2</v>
      </c>
      <c r="AS279" s="46">
        <f t="shared" si="197"/>
        <v>-6.2202380952380995E-2</v>
      </c>
      <c r="AT279" s="46">
        <f t="shared" si="177"/>
        <v>-7.7721988266206021E-2</v>
      </c>
    </row>
    <row r="280" spans="1:46">
      <c r="A280">
        <v>1647</v>
      </c>
      <c r="B280">
        <v>1647</v>
      </c>
      <c r="C280">
        <f t="shared" si="171"/>
        <v>1647</v>
      </c>
      <c r="D280">
        <f t="shared" si="172"/>
        <v>1647</v>
      </c>
      <c r="E280" s="15">
        <f t="shared" si="173"/>
        <v>1647</v>
      </c>
      <c r="F280" s="9">
        <f>IF(data!V279="","",data!V279)</f>
        <v>132.5</v>
      </c>
      <c r="G280" s="35">
        <f t="shared" si="189"/>
        <v>7.3611111111111113E-2</v>
      </c>
      <c r="H280" s="35">
        <f t="shared" si="185"/>
        <v>5.0208333333333334E-2</v>
      </c>
      <c r="I280" s="9">
        <f>IF(data!Z279="","",data!Z279)</f>
        <v>2400</v>
      </c>
      <c r="J280" s="9">
        <f t="shared" si="175"/>
        <v>2400</v>
      </c>
      <c r="K280" s="8">
        <f t="shared" si="190"/>
        <v>0.33333333333333326</v>
      </c>
      <c r="L280" s="45">
        <f t="shared" si="178"/>
        <v>0.33333333333333326</v>
      </c>
      <c r="M280" s="8">
        <f t="shared" si="194"/>
        <v>0.33333333333333326</v>
      </c>
      <c r="N280" s="8">
        <f t="shared" si="174"/>
        <v>0.33333333333333326</v>
      </c>
      <c r="P280" s="20">
        <f>IF(data!U279="","",data!U279)</f>
        <v>1.9124048621785712</v>
      </c>
      <c r="Q280" s="20">
        <f>IF(ISNA(data!Y279)=TRUE,"",IF(data!Y279="","",data!Y279))</f>
        <v>34.639786182857144</v>
      </c>
      <c r="R280" s="20">
        <f t="shared" si="179"/>
        <v>34.639786182857144</v>
      </c>
      <c r="S280" s="8">
        <f t="shared" si="191"/>
        <v>0.33144368858654571</v>
      </c>
      <c r="T280" s="34">
        <f t="shared" si="198"/>
        <v>0.33144368858654571</v>
      </c>
      <c r="U280" s="30">
        <f t="shared" si="195"/>
        <v>0.33144368858654571</v>
      </c>
      <c r="V280" s="30">
        <f t="shared" si="180"/>
        <v>0.33144368858654571</v>
      </c>
      <c r="X280" s="9">
        <f>IF(data!W279="","",data!W279)</f>
        <v>1085.175</v>
      </c>
      <c r="Y280" s="96">
        <f>IF(data!AA279="",#N/A,data!AA279)</f>
        <v>19656</v>
      </c>
      <c r="Z280" s="99">
        <f t="shared" si="181"/>
        <v>19656</v>
      </c>
      <c r="AA280" s="8">
        <f t="shared" si="192"/>
        <v>0.33333333333333326</v>
      </c>
      <c r="AB280" s="34">
        <f t="shared" si="199"/>
        <v>0.33333333333333326</v>
      </c>
      <c r="AC280" s="30">
        <f t="shared" si="196"/>
        <v>0.33333333333333326</v>
      </c>
      <c r="AD280" s="30">
        <f t="shared" si="186"/>
        <v>0.33333333333333326</v>
      </c>
      <c r="AE280" s="15">
        <f>data!G279</f>
        <v>0.12210012210012211</v>
      </c>
      <c r="AF280" s="30">
        <f t="shared" si="200"/>
        <v>1.4570552147239263E-2</v>
      </c>
      <c r="AG280" s="30">
        <f t="shared" si="182"/>
        <v>0</v>
      </c>
      <c r="AH280" s="15" t="str">
        <f t="shared" si="187"/>
        <v/>
      </c>
      <c r="AI280" s="9">
        <f>data!C279</f>
        <v>4.8461505828542579</v>
      </c>
      <c r="AJ280" s="8">
        <f t="shared" si="183"/>
        <v>1.4192449616805547E-3</v>
      </c>
      <c r="AK280" s="8">
        <f t="shared" si="184"/>
        <v>1.4192449616805547E-3</v>
      </c>
      <c r="AL280" s="74">
        <f t="shared" si="188"/>
        <v>1.4192449616805547E-3</v>
      </c>
      <c r="AR280" s="46">
        <f t="shared" si="176"/>
        <v>5.8192659779961353E-2</v>
      </c>
      <c r="AS280" s="46">
        <f t="shared" si="197"/>
        <v>0.40694444444444439</v>
      </c>
      <c r="AT280" s="46">
        <f t="shared" si="177"/>
        <v>0.39152599311329461</v>
      </c>
    </row>
    <row r="281" spans="1:46">
      <c r="A281">
        <v>1648</v>
      </c>
      <c r="B281">
        <v>1648</v>
      </c>
      <c r="C281">
        <f t="shared" si="171"/>
        <v>1648</v>
      </c>
      <c r="D281">
        <f t="shared" si="172"/>
        <v>1648</v>
      </c>
      <c r="E281" s="15">
        <f t="shared" si="173"/>
        <v>1648</v>
      </c>
      <c r="F281" s="9">
        <f>IF(data!V280="","",data!V280)</f>
        <v>120.5</v>
      </c>
      <c r="G281" s="35">
        <f t="shared" si="189"/>
        <v>5.0208333333333334E-2</v>
      </c>
      <c r="H281" s="35">
        <f t="shared" si="185"/>
        <v>6.1199999999999997E-2</v>
      </c>
      <c r="I281" s="9">
        <f>IF(data!Z280="","",data!Z280)</f>
        <v>2500</v>
      </c>
      <c r="J281" s="9">
        <f t="shared" si="175"/>
        <v>2500</v>
      </c>
      <c r="K281" s="8">
        <f t="shared" si="190"/>
        <v>4.1666666666666741E-2</v>
      </c>
      <c r="L281" s="45">
        <f t="shared" si="178"/>
        <v>4.1666666666666741E-2</v>
      </c>
      <c r="M281" s="8">
        <f t="shared" si="194"/>
        <v>4.1666666666666741E-2</v>
      </c>
      <c r="N281" s="8">
        <f t="shared" si="174"/>
        <v>4.1666666666666741E-2</v>
      </c>
      <c r="P281" s="20">
        <f>IF(data!U280="","",data!U280)</f>
        <v>1.7996710704021353</v>
      </c>
      <c r="Q281" s="20">
        <f>IF(ISNA(data!Y280)=TRUE,"",IF(data!Y280="","",data!Y280))</f>
        <v>37.337574074733098</v>
      </c>
      <c r="R281" s="20">
        <f t="shared" si="179"/>
        <v>37.337574074733098</v>
      </c>
      <c r="S281" s="8">
        <f t="shared" si="191"/>
        <v>7.788119353955647E-2</v>
      </c>
      <c r="T281" s="34">
        <f t="shared" si="198"/>
        <v>7.788119353955647E-2</v>
      </c>
      <c r="U281" s="30">
        <f t="shared" si="195"/>
        <v>7.788119353955647E-2</v>
      </c>
      <c r="V281" s="30">
        <f t="shared" si="180"/>
        <v>7.788119353955647E-2</v>
      </c>
      <c r="X281" s="9">
        <f>IF(data!W280="","",data!W280)</f>
        <v>986.89499999999998</v>
      </c>
      <c r="Y281" s="96">
        <f>IF(data!AA280="",#N/A,data!AA280)</f>
        <v>20475</v>
      </c>
      <c r="Z281" s="99">
        <f t="shared" si="181"/>
        <v>20475</v>
      </c>
      <c r="AA281" s="8">
        <f t="shared" si="192"/>
        <v>4.1666666666666741E-2</v>
      </c>
      <c r="AB281" s="34">
        <f t="shared" si="199"/>
        <v>4.1666666666666741E-2</v>
      </c>
      <c r="AC281" s="30">
        <f t="shared" si="196"/>
        <v>4.1666666666666741E-2</v>
      </c>
      <c r="AD281" s="30">
        <f t="shared" si="186"/>
        <v>4.1666666666666741E-2</v>
      </c>
      <c r="AE281" s="15">
        <f>data!G280</f>
        <v>0.12210012210012211</v>
      </c>
      <c r="AF281" s="30">
        <f t="shared" si="200"/>
        <v>1.4570552147239263E-2</v>
      </c>
      <c r="AG281" s="30">
        <f t="shared" si="182"/>
        <v>0</v>
      </c>
      <c r="AH281" s="15" t="str">
        <f t="shared" si="187"/>
        <v/>
      </c>
      <c r="AI281" s="9">
        <f>data!C280</f>
        <v>4.6833301796737041</v>
      </c>
      <c r="AJ281" s="8">
        <f t="shared" si="183"/>
        <v>-3.3597883597883738E-2</v>
      </c>
      <c r="AK281" s="8">
        <f t="shared" si="184"/>
        <v>-3.3597883597883738E-2</v>
      </c>
      <c r="AL281" s="74">
        <f t="shared" si="188"/>
        <v>-3.3597883597883738E-2</v>
      </c>
      <c r="AR281" s="46">
        <f t="shared" si="176"/>
        <v>3.5125976316452645E-2</v>
      </c>
      <c r="AS281" s="46">
        <f t="shared" si="197"/>
        <v>9.1875000000000068E-2</v>
      </c>
      <c r="AT281" s="46">
        <f t="shared" si="177"/>
        <v>7.6792642983119386E-2</v>
      </c>
    </row>
    <row r="282" spans="1:46">
      <c r="A282">
        <v>1649</v>
      </c>
      <c r="B282">
        <v>1649</v>
      </c>
      <c r="C282">
        <f t="shared" si="171"/>
        <v>1649</v>
      </c>
      <c r="D282">
        <f t="shared" si="172"/>
        <v>1649</v>
      </c>
      <c r="E282" s="15">
        <f t="shared" si="173"/>
        <v>1649</v>
      </c>
      <c r="F282" s="9">
        <f>IF(data!V281="","",data!V281)</f>
        <v>153</v>
      </c>
      <c r="G282" s="35">
        <f t="shared" si="189"/>
        <v>6.1199999999999997E-2</v>
      </c>
      <c r="H282" s="35">
        <f t="shared" si="185"/>
        <v>8.1545608108108111E-2</v>
      </c>
      <c r="I282" s="9">
        <f>IF(data!Z281="","",data!Z281)</f>
        <v>2960</v>
      </c>
      <c r="J282" s="9">
        <f t="shared" si="175"/>
        <v>2960</v>
      </c>
      <c r="K282" s="8">
        <f t="shared" si="190"/>
        <v>0.18399999999999994</v>
      </c>
      <c r="L282" s="45">
        <f t="shared" si="178"/>
        <v>0.18399999999999994</v>
      </c>
      <c r="M282" s="8">
        <f t="shared" si="194"/>
        <v>0.18399999999999994</v>
      </c>
      <c r="N282" s="8">
        <f t="shared" si="174"/>
        <v>0.18399999999999994</v>
      </c>
      <c r="P282" s="20">
        <f>IF(data!U281="","",data!U281)</f>
        <v>1.9539612536081461</v>
      </c>
      <c r="Q282" s="20">
        <f>IF(ISNA(data!Y281)=TRUE,"",IF(data!Y281="","",data!Y281))</f>
        <v>37.8021262135955</v>
      </c>
      <c r="R282" s="20">
        <f t="shared" si="179"/>
        <v>37.8021262135955</v>
      </c>
      <c r="S282" s="8">
        <f t="shared" si="191"/>
        <v>1.2441947565542844E-2</v>
      </c>
      <c r="T282" s="34">
        <f t="shared" si="198"/>
        <v>1.2441947565542844E-2</v>
      </c>
      <c r="U282" s="30">
        <f t="shared" si="195"/>
        <v>1.2441947565542844E-2</v>
      </c>
      <c r="V282" s="30">
        <f t="shared" si="180"/>
        <v>1.2441947565542844E-2</v>
      </c>
      <c r="X282" s="9">
        <f>IF(data!W281="","",data!W281)</f>
        <v>1253.07</v>
      </c>
      <c r="Y282" s="96">
        <f>IF(data!AA281="",#N/A,data!AA281)</f>
        <v>24242.399999999998</v>
      </c>
      <c r="Z282" s="99">
        <f t="shared" si="181"/>
        <v>24242.399999999998</v>
      </c>
      <c r="AA282" s="8">
        <f t="shared" si="192"/>
        <v>0.18399999999999994</v>
      </c>
      <c r="AB282" s="34">
        <f t="shared" si="199"/>
        <v>0.18399999999999994</v>
      </c>
      <c r="AC282" s="30">
        <f t="shared" si="196"/>
        <v>0.18399999999999994</v>
      </c>
      <c r="AD282" s="30">
        <f t="shared" si="186"/>
        <v>0.18399999999999994</v>
      </c>
      <c r="AE282" s="15">
        <f>data!G281</f>
        <v>0.12210012210012211</v>
      </c>
      <c r="AF282" s="30">
        <f t="shared" si="200"/>
        <v>1.4570552147239263E-2</v>
      </c>
      <c r="AG282" s="30">
        <f t="shared" si="182"/>
        <v>0</v>
      </c>
      <c r="AH282" s="15" t="str">
        <f t="shared" si="187"/>
        <v/>
      </c>
      <c r="AI282" s="9">
        <f>data!C281</f>
        <v>5.4769193888765582</v>
      </c>
      <c r="AJ282" s="8">
        <f t="shared" si="183"/>
        <v>0.16944976731453609</v>
      </c>
      <c r="AK282" s="8">
        <f t="shared" si="184"/>
        <v>0.16944976731453609</v>
      </c>
      <c r="AL282" s="74">
        <f t="shared" si="188"/>
        <v>0.16944976731453609</v>
      </c>
      <c r="AR282" s="46">
        <f t="shared" si="176"/>
        <v>4.5959788359788201E-2</v>
      </c>
      <c r="AS282" s="46">
        <f t="shared" si="197"/>
        <v>0.24519999999999995</v>
      </c>
      <c r="AT282" s="46">
        <f t="shared" si="177"/>
        <v>0.22995978835978814</v>
      </c>
    </row>
    <row r="283" spans="1:46">
      <c r="A283">
        <v>1650</v>
      </c>
      <c r="B283">
        <v>1650</v>
      </c>
      <c r="C283">
        <f t="shared" si="171"/>
        <v>1650</v>
      </c>
      <c r="D283">
        <f t="shared" si="172"/>
        <v>1650</v>
      </c>
      <c r="E283" s="15">
        <f t="shared" si="173"/>
        <v>1650</v>
      </c>
      <c r="F283" s="9">
        <f>IF(data!V282="","",data!V282)</f>
        <v>241.375</v>
      </c>
      <c r="G283" s="35">
        <f t="shared" si="189"/>
        <v>8.1545608108108111E-2</v>
      </c>
      <c r="H283" s="35">
        <f t="shared" si="185"/>
        <v>8.9791666666666672E-2</v>
      </c>
      <c r="I283" s="9">
        <f>IF(data!Z282="","",data!Z282)</f>
        <v>3000</v>
      </c>
      <c r="J283" s="9">
        <f t="shared" si="175"/>
        <v>3000</v>
      </c>
      <c r="K283" s="8">
        <f t="shared" si="190"/>
        <v>1.3513513513513598E-2</v>
      </c>
      <c r="L283" s="45">
        <f t="shared" si="178"/>
        <v>1.3513513513513598E-2</v>
      </c>
      <c r="M283" s="8">
        <f t="shared" si="194"/>
        <v>1.3513513513513598E-2</v>
      </c>
      <c r="N283" s="8">
        <f t="shared" si="174"/>
        <v>1.3513513513513598E-2</v>
      </c>
      <c r="P283" s="20">
        <f>IF(data!U282="","",data!U282)</f>
        <v>2.6036663012067471</v>
      </c>
      <c r="Q283" s="20">
        <f>IF(ISNA(data!Y282)=TRUE,"",IF(data!Y282="","",data!Y282))</f>
        <v>32.360430465542173</v>
      </c>
      <c r="R283" s="20">
        <f t="shared" si="179"/>
        <v>32.360430465542173</v>
      </c>
      <c r="S283" s="8">
        <f t="shared" si="191"/>
        <v>-0.14395210780752921</v>
      </c>
      <c r="T283" s="34">
        <f t="shared" si="198"/>
        <v>-0.14395210780752921</v>
      </c>
      <c r="U283" s="30">
        <f t="shared" si="195"/>
        <v>-0.14395210780752921</v>
      </c>
      <c r="V283" s="30">
        <f t="shared" si="180"/>
        <v>-0.14395210780752921</v>
      </c>
      <c r="X283" s="9">
        <f>IF(data!W282="","",data!W282)</f>
        <v>1976.8612499999999</v>
      </c>
      <c r="Y283" s="96">
        <f>IF(data!AA282="",#N/A,data!AA282)</f>
        <v>24570</v>
      </c>
      <c r="Z283" s="99">
        <f t="shared" si="181"/>
        <v>24570</v>
      </c>
      <c r="AA283" s="8">
        <f t="shared" si="192"/>
        <v>1.3513513513513598E-2</v>
      </c>
      <c r="AB283" s="34">
        <f t="shared" si="199"/>
        <v>1.3513513513513598E-2</v>
      </c>
      <c r="AC283" s="30">
        <f t="shared" si="196"/>
        <v>1.3513513513513598E-2</v>
      </c>
      <c r="AD283" s="30">
        <f t="shared" si="186"/>
        <v>1.3513513513513598E-2</v>
      </c>
      <c r="AE283" s="15">
        <f>data!G282</f>
        <v>0.12210012210012211</v>
      </c>
      <c r="AF283" s="30">
        <f>AF284</f>
        <v>1.4570552147239263E-2</v>
      </c>
      <c r="AG283" s="30">
        <f t="shared" si="182"/>
        <v>0</v>
      </c>
      <c r="AH283" s="15" t="str">
        <f t="shared" si="187"/>
        <v/>
      </c>
      <c r="AI283" s="9">
        <f>data!C282</f>
        <v>6.4843706335562299</v>
      </c>
      <c r="AJ283" s="8">
        <f t="shared" si="183"/>
        <v>0.1839448735955056</v>
      </c>
      <c r="AK283" s="8">
        <f t="shared" si="184"/>
        <v>0.1839448735955056</v>
      </c>
      <c r="AL283" s="74">
        <f t="shared" si="188"/>
        <v>0.1839448735955056</v>
      </c>
      <c r="AR283" s="46">
        <f t="shared" si="176"/>
        <v>6.6013207084635539E-2</v>
      </c>
      <c r="AS283" s="46">
        <f t="shared" si="197"/>
        <v>9.5059121621621709E-2</v>
      </c>
      <c r="AT283" s="46">
        <f t="shared" si="177"/>
        <v>7.9526720598149137E-2</v>
      </c>
    </row>
    <row r="284" spans="1:46">
      <c r="A284">
        <v>1651</v>
      </c>
      <c r="B284">
        <v>1651</v>
      </c>
      <c r="C284">
        <f t="shared" si="171"/>
        <v>1651</v>
      </c>
      <c r="D284">
        <f t="shared" si="172"/>
        <v>1651</v>
      </c>
      <c r="E284" s="15">
        <f t="shared" si="173"/>
        <v>1651</v>
      </c>
      <c r="F284" s="9">
        <f>IF(data!V283="","",data!V283)</f>
        <v>269.375</v>
      </c>
      <c r="G284" s="35">
        <f t="shared" si="189"/>
        <v>8.9791666666666672E-2</v>
      </c>
      <c r="H284" s="35">
        <f t="shared" si="185"/>
        <v>0.13752941176470587</v>
      </c>
      <c r="I284" s="9">
        <f>IF(data!Z283="","",data!Z283)</f>
        <v>2125</v>
      </c>
      <c r="J284" s="9">
        <f t="shared" si="175"/>
        <v>2125</v>
      </c>
      <c r="K284" s="8">
        <f t="shared" si="190"/>
        <v>-0.29166666666666663</v>
      </c>
      <c r="L284" s="45">
        <f t="shared" si="178"/>
        <v>-0.29166666666666663</v>
      </c>
      <c r="M284" s="8">
        <f t="shared" si="194"/>
        <v>-0.29166666666666663</v>
      </c>
      <c r="N284" s="8">
        <f t="shared" si="174"/>
        <v>-0.29166666666666663</v>
      </c>
      <c r="P284" s="20">
        <f>IF(data!U283="","",data!U283)</f>
        <v>2.2027791604979123</v>
      </c>
      <c r="Q284" s="20">
        <f>IF(ISNA(data!Y283)=TRUE,"",IF(data!Y283="","",data!Y283))</f>
        <v>17.376912170981218</v>
      </c>
      <c r="R284" s="20">
        <f t="shared" si="179"/>
        <v>17.376912170981218</v>
      </c>
      <c r="S284" s="8">
        <f t="shared" si="191"/>
        <v>-0.46301974599860807</v>
      </c>
      <c r="T284" s="34">
        <f t="shared" si="198"/>
        <v>-0.46301974599860807</v>
      </c>
      <c r="U284" s="30">
        <f t="shared" si="195"/>
        <v>-0.46301974599860807</v>
      </c>
      <c r="V284" s="30">
        <f t="shared" si="180"/>
        <v>-0.46301974599860807</v>
      </c>
      <c r="X284" s="9">
        <f>IF(data!W283="","",data!W283)</f>
        <v>1975.8656249999997</v>
      </c>
      <c r="Y284" s="96">
        <f>IF(data!AA283="",#N/A,data!AA283)</f>
        <v>15586.874999999998</v>
      </c>
      <c r="Z284" s="99">
        <f t="shared" si="181"/>
        <v>15586.874999999998</v>
      </c>
      <c r="AA284" s="8">
        <f t="shared" si="192"/>
        <v>-0.36561355311355315</v>
      </c>
      <c r="AB284" s="34">
        <f t="shared" si="199"/>
        <v>-0.36561355311355315</v>
      </c>
      <c r="AC284" s="30">
        <f t="shared" si="196"/>
        <v>-0.36561355311355315</v>
      </c>
      <c r="AD284" s="30">
        <f t="shared" si="186"/>
        <v>-0.36561355311355315</v>
      </c>
      <c r="AE284" s="15">
        <f>data!G283</f>
        <v>0.13633265167007499</v>
      </c>
      <c r="AF284" s="30">
        <f>(AE284/AE283-1)/(A284-A276)</f>
        <v>1.4570552147239263E-2</v>
      </c>
      <c r="AG284" s="30">
        <f t="shared" si="182"/>
        <v>0.1165644171779141</v>
      </c>
      <c r="AH284" s="15" t="str">
        <f t="shared" si="187"/>
        <v/>
      </c>
      <c r="AI284" s="9">
        <f>data!C283</f>
        <v>8.5535656687736559</v>
      </c>
      <c r="AJ284" s="8">
        <f t="shared" si="183"/>
        <v>0.31910499139414794</v>
      </c>
      <c r="AK284" s="8">
        <f t="shared" si="184"/>
        <v>0.31910499139414794</v>
      </c>
      <c r="AL284" s="74">
        <f t="shared" si="188"/>
        <v>0.31910499139414794</v>
      </c>
      <c r="AR284" s="46">
        <f t="shared" si="176"/>
        <v>7.4140841521793899E-2</v>
      </c>
      <c r="AS284" s="46">
        <f t="shared" si="197"/>
        <v>-0.20187499999999997</v>
      </c>
      <c r="AT284" s="46">
        <f t="shared" si="177"/>
        <v>-0.29147271159175925</v>
      </c>
    </row>
    <row r="285" spans="1:46">
      <c r="A285">
        <v>1652</v>
      </c>
      <c r="B285">
        <v>1652</v>
      </c>
      <c r="C285">
        <f t="shared" si="171"/>
        <v>1652</v>
      </c>
      <c r="D285">
        <f t="shared" si="172"/>
        <v>1652</v>
      </c>
      <c r="E285" s="15">
        <f t="shared" si="173"/>
        <v>1652</v>
      </c>
      <c r="F285" s="9">
        <f>IF(data!V284="","",data!V284)</f>
        <v>292.25</v>
      </c>
      <c r="G285" s="35">
        <f t="shared" si="189"/>
        <v>0.13752941176470587</v>
      </c>
      <c r="H285" s="35">
        <f t="shared" si="185"/>
        <v>0.10864583333333333</v>
      </c>
      <c r="I285" s="9">
        <f>IF(data!Z284="","",data!Z284)</f>
        <v>2400</v>
      </c>
      <c r="J285" s="9">
        <f t="shared" si="175"/>
        <v>2400</v>
      </c>
      <c r="K285" s="8">
        <f t="shared" si="190"/>
        <v>0.12941176470588234</v>
      </c>
      <c r="L285" s="45">
        <f t="shared" si="178"/>
        <v>0.12941176470588234</v>
      </c>
      <c r="M285" s="8">
        <f t="shared" si="194"/>
        <v>0.12941176470588234</v>
      </c>
      <c r="N285" s="8">
        <f t="shared" si="174"/>
        <v>0.12941176470588234</v>
      </c>
      <c r="P285" s="20">
        <f>IF(data!U284="","",data!U284)</f>
        <v>1.9149074738852461</v>
      </c>
      <c r="Q285" s="20">
        <f>IF(ISNA(data!Y284)=TRUE,"",IF(data!Y284="","",data!Y284))</f>
        <v>15.725501924121781</v>
      </c>
      <c r="R285" s="20">
        <f t="shared" si="179"/>
        <v>15.725501924121781</v>
      </c>
      <c r="S285" s="8">
        <f t="shared" si="191"/>
        <v>-9.5034735205557941E-2</v>
      </c>
      <c r="T285" s="34">
        <f t="shared" si="198"/>
        <v>-9.5034735205557941E-2</v>
      </c>
      <c r="U285" s="30">
        <f t="shared" si="195"/>
        <v>-9.5034735205557941E-2</v>
      </c>
      <c r="V285" s="30">
        <f t="shared" si="180"/>
        <v>-9.5034735205557941E-2</v>
      </c>
      <c r="X285" s="9">
        <f>IF(data!W284="","",data!W284)</f>
        <v>2143.6537499999999</v>
      </c>
      <c r="Y285" s="96">
        <f>IF(data!AA284="",#N/A,data!AA284)</f>
        <v>17603.999999999996</v>
      </c>
      <c r="Z285" s="99">
        <f t="shared" si="181"/>
        <v>17603.999999999996</v>
      </c>
      <c r="AA285" s="8">
        <f t="shared" si="192"/>
        <v>0.12941176470588234</v>
      </c>
      <c r="AB285" s="34">
        <f t="shared" si="199"/>
        <v>0.12941176470588234</v>
      </c>
      <c r="AC285" s="30">
        <f t="shared" si="196"/>
        <v>0.12941176470588234</v>
      </c>
      <c r="AD285" s="30">
        <f t="shared" si="186"/>
        <v>0.12941176470588234</v>
      </c>
      <c r="AE285" s="15">
        <f>data!G284</f>
        <v>0.13633265167007499</v>
      </c>
      <c r="AF285" s="30">
        <f t="shared" ref="AF285:AF307" si="201">AF286</f>
        <v>4.0540540540540439E-3</v>
      </c>
      <c r="AG285" s="30">
        <f t="shared" si="182"/>
        <v>0</v>
      </c>
      <c r="AH285" s="15" t="str">
        <f t="shared" si="187"/>
        <v/>
      </c>
      <c r="AI285" s="9">
        <f>data!C284</f>
        <v>10.674992811676184</v>
      </c>
      <c r="AJ285" s="8">
        <f t="shared" si="183"/>
        <v>0.24801670146137789</v>
      </c>
      <c r="AK285" s="8">
        <f t="shared" si="184"/>
        <v>0.24801670146137789</v>
      </c>
      <c r="AL285" s="74">
        <f t="shared" si="188"/>
        <v>0.24801670146137789</v>
      </c>
      <c r="AR285" s="46">
        <f t="shared" si="176"/>
        <v>0.13293642625286983</v>
      </c>
      <c r="AS285" s="46">
        <f t="shared" si="197"/>
        <v>0.26694117647058824</v>
      </c>
      <c r="AT285" s="46">
        <f t="shared" si="177"/>
        <v>0.26234819095875217</v>
      </c>
    </row>
    <row r="286" spans="1:46">
      <c r="A286">
        <v>1653</v>
      </c>
      <c r="B286">
        <v>1653</v>
      </c>
      <c r="C286">
        <f t="shared" si="171"/>
        <v>1653</v>
      </c>
      <c r="D286">
        <f t="shared" si="172"/>
        <v>1653</v>
      </c>
      <c r="E286" s="15">
        <f t="shared" si="173"/>
        <v>1653</v>
      </c>
      <c r="F286" s="9">
        <f>IF(data!V285="","",data!V285)</f>
        <v>260.75</v>
      </c>
      <c r="G286" s="35">
        <f t="shared" si="189"/>
        <v>0.10864583333333333</v>
      </c>
      <c r="H286" s="35">
        <f t="shared" si="185"/>
        <v>8.0958333333333327E-2</v>
      </c>
      <c r="I286" s="9">
        <f>IF(data!Z285="","",data!Z285)</f>
        <v>3000</v>
      </c>
      <c r="J286" s="9">
        <f t="shared" si="175"/>
        <v>3000</v>
      </c>
      <c r="K286" s="8">
        <f t="shared" si="190"/>
        <v>0.25</v>
      </c>
      <c r="L286" s="45">
        <f t="shared" si="178"/>
        <v>0.25</v>
      </c>
      <c r="M286" s="8">
        <f t="shared" si="194"/>
        <v>0.25</v>
      </c>
      <c r="N286" s="8">
        <f t="shared" si="174"/>
        <v>0.25</v>
      </c>
      <c r="P286" s="20">
        <f>IF(data!U285="","",data!U285)</f>
        <v>1.4211698990318182</v>
      </c>
      <c r="Q286" s="20">
        <f>IF(ISNA(data!Y285)=TRUE,"",IF(data!Y285="","",data!Y285))</f>
        <v>16.350948023376624</v>
      </c>
      <c r="R286" s="20">
        <f t="shared" si="179"/>
        <v>16.350948023376624</v>
      </c>
      <c r="S286" s="8">
        <f t="shared" si="191"/>
        <v>3.9772727272727293E-2</v>
      </c>
      <c r="T286" s="34">
        <f t="shared" si="198"/>
        <v>3.9772727272727293E-2</v>
      </c>
      <c r="U286" s="30">
        <f t="shared" si="195"/>
        <v>3.9772727272727293E-2</v>
      </c>
      <c r="V286" s="30">
        <f t="shared" si="180"/>
        <v>3.9772727272727293E-2</v>
      </c>
      <c r="X286" s="9">
        <f>IF(data!W285="","",data!W285)</f>
        <v>1912.6012499999997</v>
      </c>
      <c r="Y286" s="96">
        <f>IF(data!AA285="",#N/A,data!AA285)</f>
        <v>22004.999999999996</v>
      </c>
      <c r="Z286" s="99">
        <f t="shared" si="181"/>
        <v>22004.999999999996</v>
      </c>
      <c r="AA286" s="8">
        <f t="shared" si="192"/>
        <v>0.25</v>
      </c>
      <c r="AB286" s="34">
        <f t="shared" si="199"/>
        <v>0.25</v>
      </c>
      <c r="AC286" s="30">
        <f t="shared" si="196"/>
        <v>0.25</v>
      </c>
      <c r="AD286" s="30">
        <f t="shared" si="186"/>
        <v>0.25</v>
      </c>
      <c r="AE286" s="15">
        <f>data!G285</f>
        <v>0.13633265167007499</v>
      </c>
      <c r="AF286" s="30">
        <f t="shared" si="201"/>
        <v>4.0540540540540439E-3</v>
      </c>
      <c r="AG286" s="30">
        <f t="shared" si="182"/>
        <v>0</v>
      </c>
      <c r="AH286" s="15" t="str">
        <f t="shared" si="187"/>
        <v/>
      </c>
      <c r="AI286" s="9">
        <f>data!C285</f>
        <v>12.833324691632573</v>
      </c>
      <c r="AJ286" s="8">
        <f t="shared" si="183"/>
        <v>0.202185792349727</v>
      </c>
      <c r="AK286" s="8">
        <f t="shared" si="184"/>
        <v>0.202185792349727</v>
      </c>
      <c r="AL286" s="74">
        <f t="shared" si="188"/>
        <v>0.202185792349727</v>
      </c>
      <c r="AR286" s="46">
        <f t="shared" si="176"/>
        <v>0.10416947061462523</v>
      </c>
      <c r="AS286" s="46">
        <f t="shared" si="197"/>
        <v>0.35864583333333333</v>
      </c>
      <c r="AT286" s="46">
        <f t="shared" si="177"/>
        <v>0.35416947061462523</v>
      </c>
    </row>
    <row r="287" spans="1:46">
      <c r="A287">
        <v>1654</v>
      </c>
      <c r="B287">
        <v>1654</v>
      </c>
      <c r="C287">
        <f t="shared" si="171"/>
        <v>1654</v>
      </c>
      <c r="D287">
        <f t="shared" si="172"/>
        <v>1654</v>
      </c>
      <c r="E287" s="15">
        <f t="shared" si="173"/>
        <v>1654</v>
      </c>
      <c r="F287" s="9">
        <f>IF(data!V286="","",data!V286)</f>
        <v>242.875</v>
      </c>
      <c r="G287" s="35">
        <f t="shared" si="189"/>
        <v>8.0958333333333327E-2</v>
      </c>
      <c r="H287" s="35">
        <f t="shared" si="185"/>
        <v>1.64453125E-2</v>
      </c>
      <c r="I287" s="9">
        <f>IF(data!Z286="","",data!Z286)</f>
        <v>3200</v>
      </c>
      <c r="J287" s="9">
        <f t="shared" si="175"/>
        <v>3200</v>
      </c>
      <c r="K287" s="8">
        <f t="shared" si="190"/>
        <v>6.6666666666666652E-2</v>
      </c>
      <c r="L287" s="45">
        <f t="shared" si="178"/>
        <v>6.6666666666666652E-2</v>
      </c>
      <c r="M287" s="8">
        <f t="shared" si="194"/>
        <v>6.6666666666666652E-2</v>
      </c>
      <c r="N287" s="8">
        <f t="shared" si="174"/>
        <v>6.6666666666666652E-2</v>
      </c>
      <c r="P287" s="20">
        <f>IF(data!U286="","",data!U286)</f>
        <v>1.8676757403614292</v>
      </c>
      <c r="Q287" s="20">
        <f>IF(ISNA(data!Y286)=TRUE,"",IF(data!Y286="","",data!Y286))</f>
        <v>24.607565081447554</v>
      </c>
      <c r="R287" s="20">
        <f t="shared" si="179"/>
        <v>24.607565081447554</v>
      </c>
      <c r="S287" s="8">
        <f t="shared" si="191"/>
        <v>0.50496258970835273</v>
      </c>
      <c r="T287" s="34">
        <f t="shared" si="198"/>
        <v>0.50496258970835273</v>
      </c>
      <c r="U287" s="30">
        <f t="shared" si="195"/>
        <v>0.50496258970835273</v>
      </c>
      <c r="V287" s="30">
        <f t="shared" si="180"/>
        <v>0.50496258970835273</v>
      </c>
      <c r="X287" s="9">
        <f>IF(data!W286="","",data!W286)</f>
        <v>1781.4881249999999</v>
      </c>
      <c r="Y287" s="96">
        <f>IF(data!AA286="",#N/A,data!AA286)</f>
        <v>23471.999999999996</v>
      </c>
      <c r="Z287" s="99">
        <f t="shared" si="181"/>
        <v>23471.999999999996</v>
      </c>
      <c r="AA287" s="8">
        <f t="shared" si="192"/>
        <v>6.6666666666666652E-2</v>
      </c>
      <c r="AB287" s="34">
        <f t="shared" si="199"/>
        <v>6.6666666666666652E-2</v>
      </c>
      <c r="AC287" s="30">
        <f t="shared" si="196"/>
        <v>6.6666666666666652E-2</v>
      </c>
      <c r="AD287" s="30">
        <f t="shared" si="186"/>
        <v>6.6666666666666652E-2</v>
      </c>
      <c r="AE287" s="15">
        <f>data!G286</f>
        <v>0.13633265167007499</v>
      </c>
      <c r="AF287" s="30">
        <f t="shared" si="201"/>
        <v>4.0540540540540439E-3</v>
      </c>
      <c r="AG287" s="30">
        <f t="shared" si="182"/>
        <v>0</v>
      </c>
      <c r="AH287" s="15" t="str">
        <f t="shared" si="187"/>
        <v/>
      </c>
      <c r="AI287" s="9">
        <f>data!C286</f>
        <v>9.0958272083876306</v>
      </c>
      <c r="AJ287" s="8">
        <f t="shared" si="183"/>
        <v>-0.29123376623376629</v>
      </c>
      <c r="AK287" s="8">
        <f t="shared" si="184"/>
        <v>-0.29123376623376629</v>
      </c>
      <c r="AL287" s="74">
        <f t="shared" si="188"/>
        <v>-0.29123376623376629</v>
      </c>
      <c r="AR287" s="46">
        <f t="shared" si="176"/>
        <v>7.6593764019739607E-2</v>
      </c>
      <c r="AS287" s="46">
        <f t="shared" si="197"/>
        <v>0.14762499999999998</v>
      </c>
      <c r="AT287" s="46">
        <f t="shared" si="177"/>
        <v>0.14326043068640626</v>
      </c>
    </row>
    <row r="288" spans="1:46">
      <c r="A288">
        <v>1655</v>
      </c>
      <c r="B288">
        <v>1655</v>
      </c>
      <c r="C288">
        <f t="shared" si="171"/>
        <v>1655</v>
      </c>
      <c r="D288">
        <f t="shared" si="172"/>
        <v>1655</v>
      </c>
      <c r="E288" s="15">
        <f t="shared" si="173"/>
        <v>1655</v>
      </c>
      <c r="F288" s="9">
        <f>IF(data!V287="","",data!V287)</f>
        <v>52.625</v>
      </c>
      <c r="G288" s="35">
        <f t="shared" si="189"/>
        <v>1.64453125E-2</v>
      </c>
      <c r="H288" s="35">
        <f t="shared" si="185"/>
        <v>2.21484375E-2</v>
      </c>
      <c r="I288" s="9">
        <f>IF(data!Z287="","",data!Z287)</f>
        <v>3200</v>
      </c>
      <c r="J288" s="9">
        <f t="shared" si="175"/>
        <v>3200</v>
      </c>
      <c r="K288" s="8">
        <f t="shared" si="190"/>
        <v>0</v>
      </c>
      <c r="L288" s="45">
        <f t="shared" si="178"/>
        <v>0</v>
      </c>
      <c r="M288" s="8">
        <f t="shared" si="194"/>
        <v>0</v>
      </c>
      <c r="N288" s="8">
        <f t="shared" si="174"/>
        <v>0</v>
      </c>
      <c r="P288" s="20">
        <f>IF(data!U287="","",data!U287)</f>
        <v>0.75043702864678896</v>
      </c>
      <c r="Q288" s="20">
        <f>IF(ISNA(data!Y287)=TRUE,"",IF(data!Y287="","",data!Y287))</f>
        <v>45.632275376146794</v>
      </c>
      <c r="R288" s="20">
        <f t="shared" si="179"/>
        <v>45.632275376146794</v>
      </c>
      <c r="S288" s="8">
        <f t="shared" si="191"/>
        <v>0.85440027183146428</v>
      </c>
      <c r="T288" s="34">
        <f t="shared" si="198"/>
        <v>0.85440027183146428</v>
      </c>
      <c r="U288" s="30">
        <f t="shared" si="195"/>
        <v>0.85440027183146428</v>
      </c>
      <c r="V288" s="30">
        <f t="shared" si="180"/>
        <v>0.85440027183146428</v>
      </c>
      <c r="X288" s="9">
        <f>IF(data!W287="","",data!W287)</f>
        <v>386.00437499999992</v>
      </c>
      <c r="Y288" s="96">
        <f>IF(data!AA287="",#N/A,data!AA287)</f>
        <v>23471.999999999996</v>
      </c>
      <c r="Z288" s="99">
        <f t="shared" si="181"/>
        <v>23471.999999999996</v>
      </c>
      <c r="AA288" s="8">
        <f t="shared" si="192"/>
        <v>0</v>
      </c>
      <c r="AB288" s="34">
        <f t="shared" si="199"/>
        <v>0</v>
      </c>
      <c r="AC288" s="30">
        <f t="shared" si="196"/>
        <v>0</v>
      </c>
      <c r="AD288" s="30">
        <f t="shared" si="186"/>
        <v>0</v>
      </c>
      <c r="AE288" s="15">
        <f>data!G287</f>
        <v>0.13633265167007499</v>
      </c>
      <c r="AF288" s="30">
        <f t="shared" si="201"/>
        <v>4.0540540540540439E-3</v>
      </c>
      <c r="AG288" s="30">
        <f t="shared" si="182"/>
        <v>0</v>
      </c>
      <c r="AH288" s="15" t="str">
        <f t="shared" si="187"/>
        <v/>
      </c>
      <c r="AI288" s="9">
        <f>data!C287</f>
        <v>4.9049966970746315</v>
      </c>
      <c r="AJ288" s="8">
        <f t="shared" si="183"/>
        <v>-0.46074209803023358</v>
      </c>
      <c r="AK288" s="8">
        <f t="shared" si="184"/>
        <v>-0.46074209803023358</v>
      </c>
      <c r="AL288" s="74">
        <f t="shared" si="188"/>
        <v>-0.46074209803023358</v>
      </c>
      <c r="AR288" s="46">
        <f t="shared" si="176"/>
        <v>1.2341226446836995E-2</v>
      </c>
      <c r="AS288" s="46">
        <f t="shared" si="197"/>
        <v>1.64453125E-2</v>
      </c>
      <c r="AT288" s="46">
        <f t="shared" si="177"/>
        <v>1.2341226446836995E-2</v>
      </c>
    </row>
    <row r="289" spans="1:46">
      <c r="A289">
        <v>1656</v>
      </c>
      <c r="B289">
        <v>1656</v>
      </c>
      <c r="C289">
        <f t="shared" si="171"/>
        <v>1656</v>
      </c>
      <c r="D289">
        <f t="shared" si="172"/>
        <v>1656</v>
      </c>
      <c r="E289" s="15">
        <f t="shared" si="173"/>
        <v>1656</v>
      </c>
      <c r="F289" s="9">
        <f>IF(data!V288="","",data!V288)</f>
        <v>70.875</v>
      </c>
      <c r="G289" s="35">
        <f t="shared" si="189"/>
        <v>2.21484375E-2</v>
      </c>
      <c r="H289" s="35">
        <f t="shared" si="185"/>
        <v>2.9243119266055047E-2</v>
      </c>
      <c r="I289" s="9">
        <f>IF(data!Z288="","",data!Z288)</f>
        <v>2616</v>
      </c>
      <c r="J289" s="9">
        <f t="shared" si="175"/>
        <v>2616</v>
      </c>
      <c r="K289" s="8">
        <f t="shared" si="190"/>
        <v>-0.1825</v>
      </c>
      <c r="L289" s="45">
        <f t="shared" si="178"/>
        <v>-0.1825</v>
      </c>
      <c r="M289" s="8">
        <f t="shared" si="194"/>
        <v>-0.1825</v>
      </c>
      <c r="N289" s="8">
        <f t="shared" si="174"/>
        <v>-0.1825</v>
      </c>
      <c r="P289" s="20">
        <f>IF(data!U288="","",data!U288)</f>
        <v>0.91572516527644843</v>
      </c>
      <c r="Q289" s="20">
        <f>IF(ISNA(data!Y288)=TRUE,"",IF(data!Y288="","",data!Y288))</f>
        <v>33.799464301420656</v>
      </c>
      <c r="R289" s="20">
        <f t="shared" si="179"/>
        <v>33.799464301420656</v>
      </c>
      <c r="S289" s="8">
        <f t="shared" si="191"/>
        <v>-0.25930793450881617</v>
      </c>
      <c r="T289" s="34">
        <f t="shared" si="198"/>
        <v>-0.25930793450881617</v>
      </c>
      <c r="U289" s="30">
        <f t="shared" si="195"/>
        <v>-0.25930793450881617</v>
      </c>
      <c r="V289" s="30">
        <f t="shared" si="180"/>
        <v>-0.25930793450881617</v>
      </c>
      <c r="X289" s="9">
        <f>IF(data!W288="","",data!W288)</f>
        <v>519.86812499999996</v>
      </c>
      <c r="Y289" s="96">
        <f>IF(data!AA288="",#N/A,data!AA288)</f>
        <v>19188.359999999997</v>
      </c>
      <c r="Z289" s="99">
        <f t="shared" si="181"/>
        <v>19188.359999999997</v>
      </c>
      <c r="AA289" s="8">
        <f t="shared" si="192"/>
        <v>-0.1825</v>
      </c>
      <c r="AB289" s="34">
        <f t="shared" si="199"/>
        <v>-0.1825</v>
      </c>
      <c r="AC289" s="30">
        <f t="shared" si="196"/>
        <v>-0.1825</v>
      </c>
      <c r="AD289" s="30">
        <f t="shared" si="186"/>
        <v>-0.1825</v>
      </c>
      <c r="AE289" s="15">
        <f>data!G288</f>
        <v>0.13633265167007499</v>
      </c>
      <c r="AF289" s="30">
        <f t="shared" si="201"/>
        <v>4.0540540540540439E-3</v>
      </c>
      <c r="AG289" s="30">
        <f t="shared" si="182"/>
        <v>0</v>
      </c>
      <c r="AH289" s="15" t="str">
        <f t="shared" si="187"/>
        <v/>
      </c>
      <c r="AI289" s="9">
        <f>data!C288</f>
        <v>5.4136327182058057</v>
      </c>
      <c r="AJ289" s="8">
        <f t="shared" si="183"/>
        <v>0.10369752571587409</v>
      </c>
      <c r="AK289" s="8">
        <f t="shared" si="184"/>
        <v>0.10369752571587409</v>
      </c>
      <c r="AL289" s="74">
        <f t="shared" si="188"/>
        <v>0.10369752571587409</v>
      </c>
      <c r="AR289" s="46">
        <f t="shared" si="176"/>
        <v>1.8021324024226182E-2</v>
      </c>
      <c r="AS289" s="46">
        <f t="shared" si="197"/>
        <v>-0.16035156249999999</v>
      </c>
      <c r="AT289" s="46">
        <f t="shared" si="177"/>
        <v>-0.16447867597577381</v>
      </c>
    </row>
    <row r="290" spans="1:46">
      <c r="A290">
        <v>1657</v>
      </c>
      <c r="B290">
        <v>1657</v>
      </c>
      <c r="C290">
        <f t="shared" si="171"/>
        <v>1657</v>
      </c>
      <c r="D290">
        <f t="shared" si="172"/>
        <v>1657</v>
      </c>
      <c r="E290" s="15">
        <f t="shared" si="173"/>
        <v>1657</v>
      </c>
      <c r="F290" s="9">
        <f>IF(data!V289="","",data!V289)</f>
        <v>76.5</v>
      </c>
      <c r="G290" s="35">
        <f t="shared" si="189"/>
        <v>2.9243119266055047E-2</v>
      </c>
      <c r="H290" s="35">
        <f t="shared" si="185"/>
        <v>2.4458333333333332E-2</v>
      </c>
      <c r="I290" s="9">
        <f>IF(data!Z289="","",data!Z289)</f>
        <v>3000</v>
      </c>
      <c r="J290" s="9">
        <f t="shared" si="175"/>
        <v>3000</v>
      </c>
      <c r="K290" s="8">
        <f t="shared" si="190"/>
        <v>0.14678899082568808</v>
      </c>
      <c r="L290" s="45">
        <f t="shared" si="178"/>
        <v>0.14678899082568808</v>
      </c>
      <c r="M290" s="8">
        <f t="shared" si="194"/>
        <v>0.14678899082568808</v>
      </c>
      <c r="N290" s="8">
        <f t="shared" si="174"/>
        <v>0.14678899082568808</v>
      </c>
      <c r="P290" s="20">
        <f>IF(data!U289="","",data!U289)</f>
        <v>1.19974164588565</v>
      </c>
      <c r="Q290" s="20">
        <f>IF(ISNA(data!Y289)=TRUE,"",IF(data!Y289="","",data!Y289))</f>
        <v>47.048691995515689</v>
      </c>
      <c r="R290" s="20">
        <f t="shared" si="179"/>
        <v>47.048691995515689</v>
      </c>
      <c r="S290" s="8">
        <f t="shared" si="191"/>
        <v>0.39199519779188163</v>
      </c>
      <c r="T290" s="34">
        <f t="shared" si="198"/>
        <v>0.39199519779188163</v>
      </c>
      <c r="U290" s="30">
        <f t="shared" si="195"/>
        <v>0.39199519779188163</v>
      </c>
      <c r="V290" s="30">
        <f t="shared" si="180"/>
        <v>0.39199519779188163</v>
      </c>
      <c r="X290" s="9">
        <f>IF(data!W289="","",data!W289)</f>
        <v>561.12749999999994</v>
      </c>
      <c r="Y290" s="96">
        <f>IF(data!AA289="",#N/A,data!AA289)</f>
        <v>22004.999999999996</v>
      </c>
      <c r="Z290" s="99">
        <f t="shared" si="181"/>
        <v>22004.999999999996</v>
      </c>
      <c r="AA290" s="8">
        <f t="shared" si="192"/>
        <v>0.14678899082568808</v>
      </c>
      <c r="AB290" s="34">
        <f t="shared" si="199"/>
        <v>0.14678899082568808</v>
      </c>
      <c r="AC290" s="30">
        <f t="shared" si="196"/>
        <v>0.14678899082568808</v>
      </c>
      <c r="AD290" s="30">
        <f t="shared" si="186"/>
        <v>0.14678899082568808</v>
      </c>
      <c r="AE290" s="15">
        <f>data!G289</f>
        <v>0.13633265167007499</v>
      </c>
      <c r="AF290" s="30">
        <f t="shared" si="201"/>
        <v>4.0540540540540439E-3</v>
      </c>
      <c r="AG290" s="30">
        <f t="shared" si="182"/>
        <v>0</v>
      </c>
      <c r="AH290" s="15" t="str">
        <f t="shared" si="187"/>
        <v/>
      </c>
      <c r="AI290" s="9">
        <f>data!C289</f>
        <v>4.4599969967284112</v>
      </c>
      <c r="AJ290" s="8">
        <f t="shared" si="183"/>
        <v>-0.17615449202350952</v>
      </c>
      <c r="AK290" s="8">
        <f t="shared" si="184"/>
        <v>-0.17615449202350952</v>
      </c>
      <c r="AL290" s="74">
        <f t="shared" si="188"/>
        <v>-0.17615449202350952</v>
      </c>
      <c r="AR290" s="46">
        <f t="shared" si="176"/>
        <v>2.508735969970477E-2</v>
      </c>
      <c r="AS290" s="46">
        <f t="shared" si="197"/>
        <v>0.17603211009174313</v>
      </c>
      <c r="AT290" s="46">
        <f t="shared" si="177"/>
        <v>0.17187635052539285</v>
      </c>
    </row>
    <row r="291" spans="1:46">
      <c r="A291">
        <v>1658</v>
      </c>
      <c r="B291">
        <v>1658</v>
      </c>
      <c r="C291">
        <f t="shared" si="171"/>
        <v>1658</v>
      </c>
      <c r="D291">
        <f t="shared" si="172"/>
        <v>1658</v>
      </c>
      <c r="E291" s="15">
        <f t="shared" si="173"/>
        <v>1658</v>
      </c>
      <c r="F291" s="9">
        <f>IF(data!V290="","",data!V290)</f>
        <v>73.375</v>
      </c>
      <c r="G291" s="35">
        <f t="shared" si="189"/>
        <v>2.4458333333333332E-2</v>
      </c>
      <c r="H291" s="35">
        <f t="shared" si="185"/>
        <v>6.5721153846153846E-2</v>
      </c>
      <c r="I291" s="9">
        <f>IF(data!Z290="","",data!Z290)</f>
        <v>2600</v>
      </c>
      <c r="J291" s="9">
        <f t="shared" si="175"/>
        <v>2600</v>
      </c>
      <c r="K291" s="8">
        <f t="shared" si="190"/>
        <v>-0.1333333333333333</v>
      </c>
      <c r="L291" s="45">
        <f t="shared" si="178"/>
        <v>-0.1333333333333333</v>
      </c>
      <c r="M291" s="8">
        <f t="shared" si="194"/>
        <v>-0.1333333333333333</v>
      </c>
      <c r="N291" s="8">
        <f t="shared" si="174"/>
        <v>-0.1333333333333333</v>
      </c>
      <c r="P291" s="20">
        <f>IF(data!U290="","",data!U290)</f>
        <v>1.1317017329851156</v>
      </c>
      <c r="Q291" s="20">
        <f>IF(ISNA(data!Y290)=TRUE,"",IF(data!Y290="","",data!Y290))</f>
        <v>40.101185768467474</v>
      </c>
      <c r="R291" s="20">
        <f t="shared" si="179"/>
        <v>40.101185768467474</v>
      </c>
      <c r="S291" s="8">
        <f t="shared" si="191"/>
        <v>-0.1476662991547224</v>
      </c>
      <c r="T291" s="34">
        <f t="shared" si="198"/>
        <v>-0.1476662991547224</v>
      </c>
      <c r="U291" s="30">
        <f t="shared" si="195"/>
        <v>-0.1476662991547224</v>
      </c>
      <c r="V291" s="30">
        <f t="shared" si="180"/>
        <v>-0.1476662991547224</v>
      </c>
      <c r="X291" s="9">
        <f>IF(data!W290="","",data!W290)</f>
        <v>538.20562499999994</v>
      </c>
      <c r="Y291" s="96">
        <f>IF(data!AA290="",#N/A,data!AA290)</f>
        <v>19070.999999999996</v>
      </c>
      <c r="Z291" s="99">
        <f t="shared" si="181"/>
        <v>19070.999999999996</v>
      </c>
      <c r="AA291" s="8">
        <f t="shared" si="192"/>
        <v>-0.1333333333333333</v>
      </c>
      <c r="AB291" s="34">
        <f t="shared" si="199"/>
        <v>-0.1333333333333333</v>
      </c>
      <c r="AC291" s="30">
        <f t="shared" si="196"/>
        <v>-0.1333333333333333</v>
      </c>
      <c r="AD291" s="30">
        <f t="shared" si="186"/>
        <v>-0.1333333333333333</v>
      </c>
      <c r="AE291" s="15">
        <f>data!G290</f>
        <v>0.13633265167007499</v>
      </c>
      <c r="AF291" s="30">
        <f t="shared" si="201"/>
        <v>4.0540540540540439E-3</v>
      </c>
      <c r="AG291" s="30">
        <f t="shared" si="182"/>
        <v>0</v>
      </c>
      <c r="AH291" s="15" t="str">
        <f t="shared" si="187"/>
        <v/>
      </c>
      <c r="AI291" s="9">
        <f>data!C290</f>
        <v>4.5349969462249646</v>
      </c>
      <c r="AJ291" s="8">
        <f t="shared" si="183"/>
        <v>1.6816143497757619E-2</v>
      </c>
      <c r="AK291" s="8">
        <f t="shared" si="184"/>
        <v>1.6816143497757619E-2</v>
      </c>
      <c r="AL291" s="74">
        <f t="shared" si="188"/>
        <v>1.6816143497757619E-2</v>
      </c>
      <c r="AR291" s="46">
        <f t="shared" si="176"/>
        <v>2.0321893225661469E-2</v>
      </c>
      <c r="AS291" s="46">
        <f t="shared" si="197"/>
        <v>-0.10887499999999997</v>
      </c>
      <c r="AT291" s="46">
        <f t="shared" si="177"/>
        <v>-0.11301144010767183</v>
      </c>
    </row>
    <row r="292" spans="1:46">
      <c r="A292">
        <v>1659</v>
      </c>
      <c r="B292">
        <v>1659</v>
      </c>
      <c r="C292">
        <f t="shared" si="171"/>
        <v>1659</v>
      </c>
      <c r="D292">
        <f t="shared" si="172"/>
        <v>1659</v>
      </c>
      <c r="E292" s="15">
        <f t="shared" si="173"/>
        <v>1659</v>
      </c>
      <c r="F292" s="9">
        <f>IF(data!V291="","",data!V291)</f>
        <v>170.875</v>
      </c>
      <c r="G292" s="35">
        <f t="shared" si="189"/>
        <v>6.5721153846153846E-2</v>
      </c>
      <c r="H292" s="35">
        <f t="shared" si="185"/>
        <v>3.5117187500000001E-2</v>
      </c>
      <c r="I292" s="9">
        <f>IF(data!Z291="","",data!Z291)</f>
        <v>3200</v>
      </c>
      <c r="J292" s="9">
        <f t="shared" si="175"/>
        <v>3200</v>
      </c>
      <c r="K292" s="8">
        <f t="shared" si="190"/>
        <v>0.23076923076923084</v>
      </c>
      <c r="L292" s="45">
        <f t="shared" si="178"/>
        <v>0.23076923076923084</v>
      </c>
      <c r="M292" s="8">
        <f t="shared" si="194"/>
        <v>0.23076923076923084</v>
      </c>
      <c r="N292" s="8">
        <f t="shared" si="174"/>
        <v>0.23076923076923084</v>
      </c>
      <c r="P292" s="20">
        <f>IF(data!U291="","",data!U291)</f>
        <v>1.7003402864973327</v>
      </c>
      <c r="Q292" s="20">
        <f>IF(ISNA(data!Y291)=TRUE,"",IF(data!Y291="","",data!Y291))</f>
        <v>31.842510120213401</v>
      </c>
      <c r="R292" s="20">
        <f t="shared" si="179"/>
        <v>31.842510120213401</v>
      </c>
      <c r="S292" s="8">
        <f t="shared" si="191"/>
        <v>-0.20594592129861822</v>
      </c>
      <c r="T292" s="34">
        <f t="shared" si="198"/>
        <v>-0.20594592129861822</v>
      </c>
      <c r="U292" s="30">
        <f t="shared" si="195"/>
        <v>-0.20594592129861822</v>
      </c>
      <c r="V292" s="30">
        <f t="shared" si="180"/>
        <v>-0.20594592129861822</v>
      </c>
      <c r="X292" s="9">
        <f>IF(data!W291="","",data!W291)</f>
        <v>1253.3681249999997</v>
      </c>
      <c r="Y292" s="96">
        <f>IF(data!AA291="",#N/A,data!AA291)</f>
        <v>23471.999999999996</v>
      </c>
      <c r="Z292" s="99">
        <f t="shared" si="181"/>
        <v>23471.999999999996</v>
      </c>
      <c r="AA292" s="8">
        <f t="shared" si="192"/>
        <v>0.23076923076923084</v>
      </c>
      <c r="AB292" s="34">
        <f t="shared" si="199"/>
        <v>0.23076923076923084</v>
      </c>
      <c r="AC292" s="30">
        <f t="shared" si="196"/>
        <v>0.23076923076923084</v>
      </c>
      <c r="AD292" s="30">
        <f t="shared" si="186"/>
        <v>0.23076923076923084</v>
      </c>
      <c r="AE292" s="15">
        <f>data!G291</f>
        <v>0.13633265167007499</v>
      </c>
      <c r="AF292" s="30">
        <f t="shared" si="201"/>
        <v>4.0540540540540439E-3</v>
      </c>
      <c r="AG292" s="30">
        <f t="shared" si="182"/>
        <v>0</v>
      </c>
      <c r="AH292" s="15" t="str">
        <f t="shared" si="187"/>
        <v/>
      </c>
      <c r="AI292" s="9">
        <f>data!C291</f>
        <v>7.0291619333714763</v>
      </c>
      <c r="AJ292" s="8">
        <f t="shared" si="183"/>
        <v>0.54998162440279308</v>
      </c>
      <c r="AK292" s="8">
        <f t="shared" si="184"/>
        <v>0.54998162440279308</v>
      </c>
      <c r="AL292" s="74">
        <f t="shared" si="188"/>
        <v>0.54998162440279308</v>
      </c>
      <c r="AR292" s="46">
        <f t="shared" si="176"/>
        <v>6.1418107464540794E-2</v>
      </c>
      <c r="AS292" s="46">
        <f t="shared" si="197"/>
        <v>0.29649038461538468</v>
      </c>
      <c r="AT292" s="46">
        <f t="shared" si="177"/>
        <v>0.29218733823377163</v>
      </c>
    </row>
    <row r="293" spans="1:46">
      <c r="A293">
        <v>1660</v>
      </c>
      <c r="B293">
        <v>1660</v>
      </c>
      <c r="C293">
        <f t="shared" si="171"/>
        <v>1660</v>
      </c>
      <c r="D293">
        <f t="shared" si="172"/>
        <v>1660</v>
      </c>
      <c r="E293" s="15">
        <f t="shared" si="173"/>
        <v>1660</v>
      </c>
      <c r="F293" s="9">
        <f>IF(data!V292="","",data!V292)</f>
        <v>112.375</v>
      </c>
      <c r="G293" s="35">
        <f t="shared" si="189"/>
        <v>3.5117187500000001E-2</v>
      </c>
      <c r="H293" s="35">
        <f t="shared" si="185"/>
        <v>3.2840909090909094E-2</v>
      </c>
      <c r="I293" s="9">
        <f>IF(data!Z292="","",data!Z292)</f>
        <v>3300</v>
      </c>
      <c r="J293" s="9">
        <f t="shared" si="175"/>
        <v>3300</v>
      </c>
      <c r="K293" s="8">
        <f t="shared" si="190"/>
        <v>3.125E-2</v>
      </c>
      <c r="L293" s="45">
        <f t="shared" si="178"/>
        <v>3.125E-2</v>
      </c>
      <c r="M293" s="8">
        <f t="shared" si="194"/>
        <v>3.125E-2</v>
      </c>
      <c r="N293" s="8">
        <f t="shared" si="174"/>
        <v>3.125E-2</v>
      </c>
      <c r="P293" s="20">
        <f>IF(data!U292="","",data!U292)</f>
        <v>1.2929651302515421</v>
      </c>
      <c r="Q293" s="20">
        <f>IF(ISNA(data!Y292)=TRUE,"",IF(data!Y292="","",data!Y292))</f>
        <v>37.969165115284433</v>
      </c>
      <c r="R293" s="20">
        <f t="shared" si="179"/>
        <v>37.969165115284433</v>
      </c>
      <c r="S293" s="8">
        <f t="shared" si="191"/>
        <v>0.19240490061686044</v>
      </c>
      <c r="T293" s="34">
        <f t="shared" si="198"/>
        <v>0.19240490061686044</v>
      </c>
      <c r="U293" s="30">
        <f t="shared" si="195"/>
        <v>0.19240490061686044</v>
      </c>
      <c r="V293" s="30">
        <f t="shared" si="180"/>
        <v>0.19240490061686044</v>
      </c>
      <c r="X293" s="9">
        <f>IF(data!W292="","",data!W292)</f>
        <v>824.27062499999988</v>
      </c>
      <c r="Y293" s="96">
        <f>IF(data!AA292="",#N/A,data!AA292)</f>
        <v>24205.499999999996</v>
      </c>
      <c r="Z293" s="99">
        <f t="shared" si="181"/>
        <v>24205.499999999996</v>
      </c>
      <c r="AA293" s="8">
        <f t="shared" si="192"/>
        <v>3.125E-2</v>
      </c>
      <c r="AB293" s="34">
        <f t="shared" si="199"/>
        <v>3.125E-2</v>
      </c>
      <c r="AC293" s="30">
        <f t="shared" si="196"/>
        <v>3.125E-2</v>
      </c>
      <c r="AD293" s="30">
        <f t="shared" si="186"/>
        <v>3.125E-2</v>
      </c>
      <c r="AE293" s="15">
        <f>data!G292</f>
        <v>0.13633265167007499</v>
      </c>
      <c r="AF293" s="30">
        <f t="shared" si="201"/>
        <v>4.0540540540540439E-3</v>
      </c>
      <c r="AG293" s="30">
        <f t="shared" si="182"/>
        <v>0</v>
      </c>
      <c r="AH293" s="15" t="str">
        <f t="shared" si="187"/>
        <v/>
      </c>
      <c r="AI293" s="9">
        <f>data!C292</f>
        <v>6.0791625730817929</v>
      </c>
      <c r="AJ293" s="8">
        <f t="shared" si="183"/>
        <v>-0.13515115589804383</v>
      </c>
      <c r="AK293" s="8">
        <f t="shared" si="184"/>
        <v>-0.13515115589804383</v>
      </c>
      <c r="AL293" s="74">
        <f t="shared" si="188"/>
        <v>-0.13515115589804383</v>
      </c>
      <c r="AR293" s="46">
        <f t="shared" si="176"/>
        <v>3.0937710296096821E-2</v>
      </c>
      <c r="AS293" s="46">
        <f t="shared" si="197"/>
        <v>6.6367187500000008E-2</v>
      </c>
      <c r="AT293" s="46">
        <f t="shared" si="177"/>
        <v>6.2187710296096821E-2</v>
      </c>
    </row>
    <row r="294" spans="1:46">
      <c r="A294">
        <v>1661</v>
      </c>
      <c r="B294">
        <v>1661</v>
      </c>
      <c r="C294">
        <f t="shared" si="171"/>
        <v>1661</v>
      </c>
      <c r="D294">
        <f t="shared" si="172"/>
        <v>1661</v>
      </c>
      <c r="E294" s="15">
        <f t="shared" si="173"/>
        <v>1661</v>
      </c>
      <c r="F294" s="9">
        <f>IF(data!V293="","",data!V293)</f>
        <v>108.375</v>
      </c>
      <c r="G294" s="35">
        <f t="shared" si="189"/>
        <v>3.2840909090909094E-2</v>
      </c>
      <c r="H294" s="35">
        <f t="shared" si="185"/>
        <v>5.0958333333333335E-2</v>
      </c>
      <c r="I294" s="9">
        <f>IF(data!Z293="","",data!Z293)</f>
        <v>3000</v>
      </c>
      <c r="J294" s="9">
        <f t="shared" si="175"/>
        <v>3000</v>
      </c>
      <c r="K294" s="8">
        <f t="shared" si="190"/>
        <v>-9.0909090909090939E-2</v>
      </c>
      <c r="L294" s="45">
        <f t="shared" si="178"/>
        <v>-9.0909090909090939E-2</v>
      </c>
      <c r="M294" s="8">
        <f t="shared" si="194"/>
        <v>-9.0909090909090939E-2</v>
      </c>
      <c r="N294" s="8">
        <f t="shared" si="174"/>
        <v>-9.0909090909090939E-2</v>
      </c>
      <c r="P294" s="20">
        <f>IF(data!U293="","",data!U293)</f>
        <v>1.2380704373936529</v>
      </c>
      <c r="Q294" s="20">
        <f>IF(ISNA(data!Y293)=TRUE,"",IF(data!Y293="","",data!Y293))</f>
        <v>34.271846017817374</v>
      </c>
      <c r="R294" s="20">
        <f t="shared" si="179"/>
        <v>34.271846017817374</v>
      </c>
      <c r="S294" s="8">
        <f t="shared" si="191"/>
        <v>-9.7376886909180671E-2</v>
      </c>
      <c r="T294" s="34">
        <f t="shared" si="198"/>
        <v>-9.7376886909180671E-2</v>
      </c>
      <c r="U294" s="30">
        <f t="shared" si="195"/>
        <v>-9.7376886909180671E-2</v>
      </c>
      <c r="V294" s="30">
        <f t="shared" si="180"/>
        <v>-9.7376886909180671E-2</v>
      </c>
      <c r="X294" s="9">
        <f>IF(data!W293="","",data!W293)</f>
        <v>794.93062499999985</v>
      </c>
      <c r="Y294" s="96">
        <f>IF(data!AA293="",#N/A,data!AA293)</f>
        <v>22004.999999999996</v>
      </c>
      <c r="Z294" s="99">
        <f t="shared" si="181"/>
        <v>22004.999999999996</v>
      </c>
      <c r="AA294" s="8">
        <f t="shared" si="192"/>
        <v>-9.0909090909090939E-2</v>
      </c>
      <c r="AB294" s="34">
        <f t="shared" si="199"/>
        <v>-9.0909090909090939E-2</v>
      </c>
      <c r="AC294" s="30">
        <f t="shared" si="196"/>
        <v>-9.0909090909090939E-2</v>
      </c>
      <c r="AD294" s="30">
        <f t="shared" si="186"/>
        <v>-9.0909090909090939E-2</v>
      </c>
      <c r="AE294" s="15">
        <f>data!G293</f>
        <v>0.13633265167007499</v>
      </c>
      <c r="AF294" s="30">
        <f t="shared" si="201"/>
        <v>4.0540540540540439E-3</v>
      </c>
      <c r="AG294" s="30">
        <f t="shared" si="182"/>
        <v>0</v>
      </c>
      <c r="AH294" s="15" t="str">
        <f t="shared" si="187"/>
        <v/>
      </c>
      <c r="AI294" s="9">
        <f>data!C293</f>
        <v>6.1227231498095893</v>
      </c>
      <c r="AJ294" s="8">
        <f t="shared" si="183"/>
        <v>7.1655554863230275E-3</v>
      </c>
      <c r="AK294" s="8">
        <f t="shared" si="184"/>
        <v>7.1655554863230275E-3</v>
      </c>
      <c r="AL294" s="74">
        <f t="shared" si="188"/>
        <v>7.1655554863230275E-3</v>
      </c>
      <c r="AR294" s="46">
        <f t="shared" si="176"/>
        <v>2.8670622782332122E-2</v>
      </c>
      <c r="AS294" s="46">
        <f t="shared" si="197"/>
        <v>-5.8068181818181845E-2</v>
      </c>
      <c r="AT294" s="46">
        <f t="shared" si="177"/>
        <v>-6.2238468126758817E-2</v>
      </c>
    </row>
    <row r="295" spans="1:46">
      <c r="A295">
        <v>1662</v>
      </c>
      <c r="B295">
        <v>1662</v>
      </c>
      <c r="C295">
        <f t="shared" si="171"/>
        <v>1662</v>
      </c>
      <c r="D295">
        <f t="shared" si="172"/>
        <v>1662</v>
      </c>
      <c r="E295" s="15">
        <f t="shared" si="173"/>
        <v>1662</v>
      </c>
      <c r="F295" s="9">
        <f>IF(data!V294="","",data!V294)</f>
        <v>152.875</v>
      </c>
      <c r="G295" s="35">
        <f t="shared" si="189"/>
        <v>5.0958333333333335E-2</v>
      </c>
      <c r="H295" s="35">
        <f t="shared" si="185"/>
        <v>1.8835227272727274E-2</v>
      </c>
      <c r="I295" s="9">
        <f>IF(data!Z294="","",data!Z294)</f>
        <v>4400</v>
      </c>
      <c r="J295" s="9">
        <f t="shared" si="175"/>
        <v>4400</v>
      </c>
      <c r="K295" s="8">
        <f t="shared" si="190"/>
        <v>0.46666666666666656</v>
      </c>
      <c r="L295" s="45">
        <f t="shared" si="178"/>
        <v>0.46666666666666656</v>
      </c>
      <c r="M295" s="8">
        <f t="shared" si="194"/>
        <v>0.46666666666666656</v>
      </c>
      <c r="N295" s="8">
        <f t="shared" si="174"/>
        <v>0.46666666666666656</v>
      </c>
      <c r="P295" s="20">
        <f>IF(data!U294="","",data!U294)</f>
        <v>1.5069339658537877</v>
      </c>
      <c r="Q295" s="20">
        <f>IF(ISNA(data!Y294)=TRUE,"",IF(data!Y294="","",data!Y294))</f>
        <v>43.372097790722258</v>
      </c>
      <c r="R295" s="20">
        <f t="shared" si="179"/>
        <v>43.372097790722258</v>
      </c>
      <c r="S295" s="8">
        <f t="shared" si="191"/>
        <v>0.26553141514973566</v>
      </c>
      <c r="T295" s="34">
        <f t="shared" si="198"/>
        <v>0.26553141514973566</v>
      </c>
      <c r="U295" s="30">
        <f t="shared" si="195"/>
        <v>0.26553141514973566</v>
      </c>
      <c r="V295" s="30">
        <f t="shared" si="180"/>
        <v>0.26553141514973566</v>
      </c>
      <c r="X295" s="9">
        <f>IF(data!W294="","",data!W294)</f>
        <v>1121.3381249999998</v>
      </c>
      <c r="Y295" s="96">
        <f>IF(data!AA294="",#N/A,data!AA294)</f>
        <v>32273.999999999996</v>
      </c>
      <c r="Z295" s="99">
        <f t="shared" si="181"/>
        <v>32273.999999999996</v>
      </c>
      <c r="AA295" s="8">
        <f t="shared" si="192"/>
        <v>0.46666666666666679</v>
      </c>
      <c r="AB295" s="34">
        <f t="shared" si="199"/>
        <v>0.46666666666666679</v>
      </c>
      <c r="AC295" s="30">
        <f t="shared" si="196"/>
        <v>0.46666666666666679</v>
      </c>
      <c r="AD295" s="30">
        <f t="shared" si="186"/>
        <v>0.46666666666666679</v>
      </c>
      <c r="AE295" s="15">
        <f>data!G294</f>
        <v>0.13633265167007499</v>
      </c>
      <c r="AF295" s="30">
        <f t="shared" si="201"/>
        <v>4.0540540540540439E-3</v>
      </c>
      <c r="AG295" s="30">
        <f t="shared" si="182"/>
        <v>0</v>
      </c>
      <c r="AH295" s="15" t="str">
        <f t="shared" si="187"/>
        <v/>
      </c>
      <c r="AI295" s="9">
        <f>data!C294</f>
        <v>7.0958285551461913</v>
      </c>
      <c r="AJ295" s="8">
        <f t="shared" si="183"/>
        <v>0.15893343231873303</v>
      </c>
      <c r="AK295" s="8">
        <f t="shared" si="184"/>
        <v>0.15893343231873303</v>
      </c>
      <c r="AL295" s="74">
        <f t="shared" si="188"/>
        <v>0.15893343231873303</v>
      </c>
      <c r="AR295" s="46">
        <f t="shared" si="176"/>
        <v>4.6714894571556753E-2</v>
      </c>
      <c r="AS295" s="46">
        <f t="shared" si="197"/>
        <v>0.51762499999999989</v>
      </c>
      <c r="AT295" s="46">
        <f t="shared" si="177"/>
        <v>0.51338156123822354</v>
      </c>
    </row>
    <row r="296" spans="1:46">
      <c r="A296">
        <v>1663</v>
      </c>
      <c r="B296">
        <v>1663</v>
      </c>
      <c r="C296">
        <f t="shared" si="171"/>
        <v>1663</v>
      </c>
      <c r="D296">
        <f t="shared" si="172"/>
        <v>1663</v>
      </c>
      <c r="E296" s="15">
        <f t="shared" si="173"/>
        <v>1663</v>
      </c>
      <c r="F296" s="9">
        <f>IF(data!V295="","",data!V295)</f>
        <v>82.875</v>
      </c>
      <c r="G296" s="35">
        <f t="shared" si="189"/>
        <v>1.8835227272727274E-2</v>
      </c>
      <c r="H296" s="35">
        <f t="shared" si="185"/>
        <v>3.3951612903225806E-2</v>
      </c>
      <c r="I296" s="9">
        <f>IF(data!Z295="","",data!Z295)</f>
        <v>3100</v>
      </c>
      <c r="J296" s="9">
        <f t="shared" si="175"/>
        <v>3100</v>
      </c>
      <c r="K296" s="8">
        <f t="shared" si="190"/>
        <v>-0.29545454545454541</v>
      </c>
      <c r="L296" s="45">
        <f t="shared" si="178"/>
        <v>-0.29545454545454541</v>
      </c>
      <c r="M296" s="8">
        <f t="shared" si="194"/>
        <v>-0.29545454545454541</v>
      </c>
      <c r="N296" s="8">
        <f t="shared" si="174"/>
        <v>-0.29545454545454541</v>
      </c>
      <c r="P296" s="20">
        <f>IF(data!U295="","",data!U295)</f>
        <v>1.2171657152834645</v>
      </c>
      <c r="Q296" s="20">
        <f>IF(ISNA(data!Y295)=TRUE,"",IF(data!Y295="","",data!Y295))</f>
        <v>45.528973965354339</v>
      </c>
      <c r="R296" s="20">
        <f t="shared" si="179"/>
        <v>45.528973965354339</v>
      </c>
      <c r="S296" s="8">
        <f t="shared" si="191"/>
        <v>4.972957925713839E-2</v>
      </c>
      <c r="T296" s="34">
        <f t="shared" si="198"/>
        <v>4.972957925713839E-2</v>
      </c>
      <c r="U296" s="30">
        <f t="shared" si="195"/>
        <v>4.972957925713839E-2</v>
      </c>
      <c r="V296" s="30">
        <f t="shared" si="180"/>
        <v>4.972957925713839E-2</v>
      </c>
      <c r="X296" s="9">
        <f>IF(data!W295="","",data!W295)</f>
        <v>607.88812499999995</v>
      </c>
      <c r="Y296" s="96">
        <f>IF(data!AA295="",#N/A,data!AA295)</f>
        <v>22738.499999999996</v>
      </c>
      <c r="Z296" s="99">
        <f t="shared" si="181"/>
        <v>22738.499999999996</v>
      </c>
      <c r="AA296" s="8">
        <f t="shared" si="192"/>
        <v>-0.29545454545454553</v>
      </c>
      <c r="AB296" s="34">
        <f t="shared" si="199"/>
        <v>-0.29545454545454553</v>
      </c>
      <c r="AC296" s="30">
        <f t="shared" si="196"/>
        <v>-0.29545454545454553</v>
      </c>
      <c r="AD296" s="30">
        <f t="shared" si="186"/>
        <v>-0.29545454545454553</v>
      </c>
      <c r="AE296" s="15">
        <f>data!G295</f>
        <v>0.13633265167007499</v>
      </c>
      <c r="AF296" s="30">
        <f t="shared" si="201"/>
        <v>4.0540540540540439E-3</v>
      </c>
      <c r="AG296" s="30">
        <f t="shared" si="182"/>
        <v>0</v>
      </c>
      <c r="AH296" s="15" t="str">
        <f t="shared" si="187"/>
        <v/>
      </c>
      <c r="AI296" s="9">
        <f>data!C295</f>
        <v>4.7624967930311781</v>
      </c>
      <c r="AJ296" s="8">
        <f t="shared" si="183"/>
        <v>-0.32883147386964184</v>
      </c>
      <c r="AK296" s="8">
        <f t="shared" si="184"/>
        <v>-0.32883147386964184</v>
      </c>
      <c r="AL296" s="74">
        <f t="shared" si="188"/>
        <v>-0.32883147386964184</v>
      </c>
      <c r="AR296" s="46">
        <f t="shared" si="176"/>
        <v>1.472149149639046E-2</v>
      </c>
      <c r="AS296" s="46">
        <f t="shared" si="197"/>
        <v>-0.27661931818181812</v>
      </c>
      <c r="AT296" s="46">
        <f t="shared" si="177"/>
        <v>-0.28073305395815507</v>
      </c>
    </row>
    <row r="297" spans="1:46">
      <c r="A297">
        <v>1664</v>
      </c>
      <c r="B297">
        <v>1664</v>
      </c>
      <c r="C297">
        <f t="shared" si="171"/>
        <v>1664</v>
      </c>
      <c r="D297">
        <f t="shared" si="172"/>
        <v>1664</v>
      </c>
      <c r="E297" s="15">
        <f t="shared" si="173"/>
        <v>1664</v>
      </c>
      <c r="F297" s="9">
        <f>IF(data!V296="","",data!V296)</f>
        <v>105.25</v>
      </c>
      <c r="G297" s="35">
        <f t="shared" si="189"/>
        <v>3.3951612903225806E-2</v>
      </c>
      <c r="H297" s="35">
        <f t="shared" si="185"/>
        <v>4.2305273206918105E-2</v>
      </c>
      <c r="I297" s="9">
        <f>IF(data!Z296="","",data!Z296)</f>
        <v>2517.4166700000001</v>
      </c>
      <c r="J297" s="9">
        <f t="shared" si="175"/>
        <v>2517.4166700000001</v>
      </c>
      <c r="K297" s="8">
        <f t="shared" si="190"/>
        <v>-0.1879301064516129</v>
      </c>
      <c r="L297" s="45">
        <f t="shared" si="178"/>
        <v>-0.1879301064516129</v>
      </c>
      <c r="M297" s="8">
        <f t="shared" si="194"/>
        <v>-0.1879301064516129</v>
      </c>
      <c r="N297" s="8">
        <f t="shared" si="174"/>
        <v>-0.1879301064516129</v>
      </c>
      <c r="P297" s="20">
        <f>IF(data!U296="","",data!U296)</f>
        <v>1.6472157360296902</v>
      </c>
      <c r="Q297" s="20">
        <f>IF(ISNA(data!Y296)=TRUE,"",IF(data!Y296="","",data!Y296))</f>
        <v>39.398844208716973</v>
      </c>
      <c r="R297" s="20">
        <f t="shared" si="179"/>
        <v>39.398844208716973</v>
      </c>
      <c r="S297" s="8">
        <f t="shared" si="191"/>
        <v>-0.13464238753331315</v>
      </c>
      <c r="T297" s="34">
        <f t="shared" si="198"/>
        <v>-0.13464238753331315</v>
      </c>
      <c r="U297" s="30">
        <f t="shared" si="195"/>
        <v>-0.13464238753331315</v>
      </c>
      <c r="V297" s="30">
        <f t="shared" si="180"/>
        <v>-0.13464238753331315</v>
      </c>
      <c r="X297" s="9">
        <f>IF(data!W296="","",data!W296)</f>
        <v>772.00874999999985</v>
      </c>
      <c r="Y297" s="96">
        <f>IF(data!AA296="",#N/A,data!AA296)</f>
        <v>18465.251274449998</v>
      </c>
      <c r="Z297" s="99">
        <f t="shared" si="181"/>
        <v>18465.251274449998</v>
      </c>
      <c r="AA297" s="8">
        <f t="shared" si="192"/>
        <v>-0.1879301064516129</v>
      </c>
      <c r="AB297" s="34">
        <f t="shared" si="199"/>
        <v>-0.1879301064516129</v>
      </c>
      <c r="AC297" s="30">
        <f t="shared" si="196"/>
        <v>-0.1879301064516129</v>
      </c>
      <c r="AD297" s="30">
        <f t="shared" si="186"/>
        <v>-0.1879301064516129</v>
      </c>
      <c r="AE297" s="85">
        <f>data!G296</f>
        <v>0.13633265167007499</v>
      </c>
      <c r="AF297" s="30">
        <f t="shared" si="201"/>
        <v>4.0540540540540439E-3</v>
      </c>
      <c r="AG297" s="30">
        <f t="shared" si="182"/>
        <v>0</v>
      </c>
      <c r="AH297" s="15" t="str">
        <f t="shared" si="187"/>
        <v/>
      </c>
      <c r="AI297" s="9">
        <f>data!C296</f>
        <v>4.4692277597433714</v>
      </c>
      <c r="AJ297" s="8">
        <f t="shared" si="183"/>
        <v>-6.1578841106400106E-2</v>
      </c>
      <c r="AK297" s="8">
        <f t="shared" si="184"/>
        <v>-6.1578841106400106E-2</v>
      </c>
      <c r="AL297" s="74">
        <f t="shared" si="188"/>
        <v>-6.1578841106400106E-2</v>
      </c>
      <c r="AR297" s="46">
        <f t="shared" si="176"/>
        <v>2.9776841922458885E-2</v>
      </c>
      <c r="AS297" s="46">
        <f t="shared" si="197"/>
        <v>-0.15397849354838711</v>
      </c>
      <c r="AT297" s="46">
        <f t="shared" si="177"/>
        <v>-0.15815326452915401</v>
      </c>
    </row>
    <row r="298" spans="1:46">
      <c r="A298">
        <v>1665</v>
      </c>
      <c r="B298">
        <v>1665</v>
      </c>
      <c r="C298">
        <f t="shared" si="171"/>
        <v>1665</v>
      </c>
      <c r="D298">
        <f t="shared" si="172"/>
        <v>1665</v>
      </c>
      <c r="E298" s="15">
        <f t="shared" si="173"/>
        <v>1665</v>
      </c>
      <c r="F298" s="9">
        <f>IF(data!V297="","",data!V297)</f>
        <v>106.5</v>
      </c>
      <c r="G298" s="35">
        <f t="shared" si="189"/>
        <v>4.2305273206918105E-2</v>
      </c>
      <c r="H298" s="35">
        <f t="shared" si="185"/>
        <v>3.4916666666666665E-2</v>
      </c>
      <c r="I298" s="9">
        <f>IF(data!Z297="","",data!Z297)</f>
        <v>3000</v>
      </c>
      <c r="J298" s="9">
        <f t="shared" si="175"/>
        <v>3000</v>
      </c>
      <c r="K298" s="8">
        <f t="shared" si="190"/>
        <v>0.19169783681459451</v>
      </c>
      <c r="L298" s="45">
        <f t="shared" si="178"/>
        <v>0.19169783681459451</v>
      </c>
      <c r="M298" s="8">
        <f t="shared" si="194"/>
        <v>0.19169783681459451</v>
      </c>
      <c r="N298" s="8">
        <f t="shared" si="174"/>
        <v>0.19169783681459451</v>
      </c>
      <c r="P298" s="20">
        <f>IF(data!U297="","",data!U297)</f>
        <v>1.525437420542662</v>
      </c>
      <c r="Q298" s="20">
        <f>IF(ISNA(data!Y297)=TRUE,"",IF(data!Y297="","",data!Y297))</f>
        <v>42.970068184300338</v>
      </c>
      <c r="R298" s="20">
        <f t="shared" si="179"/>
        <v>42.970068184300338</v>
      </c>
      <c r="S298" s="8">
        <f t="shared" si="191"/>
        <v>9.0642861416559972E-2</v>
      </c>
      <c r="T298" s="34">
        <f t="shared" si="198"/>
        <v>9.0642861416559972E-2</v>
      </c>
      <c r="U298" s="30">
        <f t="shared" si="195"/>
        <v>9.0642861416559972E-2</v>
      </c>
      <c r="V298" s="30">
        <f t="shared" si="180"/>
        <v>9.0642861416559972E-2</v>
      </c>
      <c r="X298" s="9">
        <f>IF(data!W297="","",data!W297)</f>
        <v>781.1774999999999</v>
      </c>
      <c r="Y298" s="96">
        <f>IF(data!AA297="",#N/A,data!AA297)</f>
        <v>22004.999999999996</v>
      </c>
      <c r="Z298" s="99">
        <f t="shared" si="181"/>
        <v>22004.999999999996</v>
      </c>
      <c r="AA298" s="8">
        <f t="shared" si="192"/>
        <v>0.19169783681459451</v>
      </c>
      <c r="AB298" s="34">
        <f t="shared" si="199"/>
        <v>0.19169783681459451</v>
      </c>
      <c r="AC298" s="30">
        <f t="shared" si="196"/>
        <v>0.19169783681459451</v>
      </c>
      <c r="AD298" s="30">
        <f t="shared" si="186"/>
        <v>0.19169783681459451</v>
      </c>
      <c r="AE298" s="15">
        <f>data!G297</f>
        <v>0.13633265167007499</v>
      </c>
      <c r="AF298" s="30">
        <f t="shared" si="201"/>
        <v>4.0540540540540439E-3</v>
      </c>
      <c r="AG298" s="30">
        <f t="shared" si="182"/>
        <v>0</v>
      </c>
      <c r="AH298" s="15" t="str">
        <f t="shared" si="187"/>
        <v/>
      </c>
      <c r="AI298" s="9">
        <f>data!C297</f>
        <v>4.883330044997849</v>
      </c>
      <c r="AJ298" s="8">
        <f t="shared" si="183"/>
        <v>9.265633964429143E-2</v>
      </c>
      <c r="AK298" s="8">
        <f t="shared" si="184"/>
        <v>9.265633964429143E-2</v>
      </c>
      <c r="AL298" s="74">
        <f t="shared" si="188"/>
        <v>9.265633964429143E-2</v>
      </c>
      <c r="AR298" s="46">
        <f t="shared" si="176"/>
        <v>3.8096772776742061E-2</v>
      </c>
      <c r="AS298" s="46">
        <f t="shared" si="197"/>
        <v>0.23400311002151261</v>
      </c>
      <c r="AT298" s="46">
        <f t="shared" si="177"/>
        <v>0.22979460959133657</v>
      </c>
    </row>
    <row r="299" spans="1:46">
      <c r="A299">
        <v>1666</v>
      </c>
      <c r="B299">
        <v>1666</v>
      </c>
      <c r="C299">
        <f t="shared" si="171"/>
        <v>1666</v>
      </c>
      <c r="D299">
        <f t="shared" si="172"/>
        <v>1666</v>
      </c>
      <c r="E299" s="15">
        <f t="shared" si="173"/>
        <v>1666</v>
      </c>
      <c r="F299" s="9">
        <f>IF(data!V298="","",data!V298)</f>
        <v>104.75</v>
      </c>
      <c r="G299" s="35">
        <f t="shared" si="189"/>
        <v>3.4916666666666665E-2</v>
      </c>
      <c r="H299" s="35">
        <f t="shared" si="185"/>
        <v>2.1190068493150686E-2</v>
      </c>
      <c r="I299" s="9">
        <f>IF(data!Z298="","",data!Z298)</f>
        <v>2920</v>
      </c>
      <c r="J299" s="9">
        <f t="shared" si="175"/>
        <v>2920</v>
      </c>
      <c r="K299" s="8">
        <f t="shared" si="190"/>
        <v>-2.6666666666666616E-2</v>
      </c>
      <c r="L299" s="45">
        <f t="shared" si="178"/>
        <v>-2.6666666666666616E-2</v>
      </c>
      <c r="M299" s="8">
        <f t="shared" si="194"/>
        <v>-2.6666666666666616E-2</v>
      </c>
      <c r="N299" s="8">
        <f t="shared" si="174"/>
        <v>-2.6666666666666616E-2</v>
      </c>
      <c r="P299" s="20">
        <f>IF(data!U298="","",data!U298)</f>
        <v>1.3341695399044011</v>
      </c>
      <c r="Q299" s="20">
        <f>IF(ISNA(data!Y298)=TRUE,"",IF(data!Y298="","",data!Y298))</f>
        <v>37.191169990652504</v>
      </c>
      <c r="R299" s="20">
        <f t="shared" si="179"/>
        <v>37.191169990652504</v>
      </c>
      <c r="S299" s="8">
        <f t="shared" si="191"/>
        <v>-0.13448659585230138</v>
      </c>
      <c r="T299" s="34">
        <f t="shared" si="198"/>
        <v>-0.13448659585230138</v>
      </c>
      <c r="U299" s="30">
        <f t="shared" si="195"/>
        <v>-0.13448659585230138</v>
      </c>
      <c r="V299" s="30">
        <f t="shared" si="180"/>
        <v>-0.13448659585230138</v>
      </c>
      <c r="X299" s="9">
        <f>IF(data!W298="","",data!W298)</f>
        <v>768.34124999999995</v>
      </c>
      <c r="Y299" s="96">
        <f>IF(data!AA298="",#N/A,data!AA298)</f>
        <v>21418.199999999997</v>
      </c>
      <c r="Z299" s="99">
        <f t="shared" si="181"/>
        <v>21418.199999999997</v>
      </c>
      <c r="AA299" s="8">
        <f t="shared" si="192"/>
        <v>-2.6666666666666616E-2</v>
      </c>
      <c r="AB299" s="34">
        <f t="shared" si="199"/>
        <v>-2.6666666666666616E-2</v>
      </c>
      <c r="AC299" s="30">
        <f t="shared" si="196"/>
        <v>-2.6666666666666616E-2</v>
      </c>
      <c r="AD299" s="30">
        <f t="shared" si="186"/>
        <v>-2.6666666666666616E-2</v>
      </c>
      <c r="AE299" s="15">
        <f>data!G298</f>
        <v>0.13633265167007499</v>
      </c>
      <c r="AF299" s="30">
        <f t="shared" si="201"/>
        <v>4.0540540540540439E-3</v>
      </c>
      <c r="AG299" s="30">
        <f t="shared" si="182"/>
        <v>0</v>
      </c>
      <c r="AH299" s="15" t="str">
        <f t="shared" si="187"/>
        <v/>
      </c>
      <c r="AI299" s="9">
        <f>data!C298</f>
        <v>5.4916629686921201</v>
      </c>
      <c r="AJ299" s="8">
        <f t="shared" si="183"/>
        <v>0.12457337883959041</v>
      </c>
      <c r="AK299" s="8">
        <f t="shared" si="184"/>
        <v>0.12457337883959041</v>
      </c>
      <c r="AL299" s="74">
        <f t="shared" si="188"/>
        <v>0.12457337883959041</v>
      </c>
      <c r="AR299" s="46">
        <f t="shared" si="176"/>
        <v>3.0737999102736557E-2</v>
      </c>
      <c r="AS299" s="46">
        <f t="shared" si="197"/>
        <v>8.250000000000049E-3</v>
      </c>
      <c r="AT299" s="46">
        <f t="shared" si="177"/>
        <v>4.071332436069941E-3</v>
      </c>
    </row>
    <row r="300" spans="1:46">
      <c r="A300">
        <v>1667</v>
      </c>
      <c r="B300">
        <v>1667</v>
      </c>
      <c r="C300">
        <f t="shared" si="171"/>
        <v>1667</v>
      </c>
      <c r="D300">
        <f t="shared" si="172"/>
        <v>1667</v>
      </c>
      <c r="E300" s="15">
        <f t="shared" si="173"/>
        <v>1667</v>
      </c>
      <c r="F300" s="9">
        <f>IF(data!V299="","",data!V299)</f>
        <v>61.875</v>
      </c>
      <c r="G300" s="35">
        <f t="shared" si="189"/>
        <v>2.1190068493150686E-2</v>
      </c>
      <c r="H300" s="35">
        <f t="shared" si="185"/>
        <v>2.6416666666666668E-2</v>
      </c>
      <c r="I300" s="9">
        <f>IF(data!Z299="","",data!Z299)</f>
        <v>3000</v>
      </c>
      <c r="J300" s="9">
        <f t="shared" si="175"/>
        <v>3000</v>
      </c>
      <c r="K300" s="8">
        <f t="shared" si="190"/>
        <v>2.7397260273972712E-2</v>
      </c>
      <c r="L300" s="45">
        <f t="shared" si="178"/>
        <v>2.7397260273972712E-2</v>
      </c>
      <c r="M300" s="8">
        <f t="shared" si="194"/>
        <v>2.7397260273972712E-2</v>
      </c>
      <c r="N300" s="8">
        <f t="shared" si="174"/>
        <v>2.7397260273972712E-2</v>
      </c>
      <c r="P300" s="20">
        <f>IF(data!U299="","",data!U299)</f>
        <v>0.91514887505286346</v>
      </c>
      <c r="Q300" s="20">
        <f>IF(ISNA(data!Y299)=TRUE,"",IF(data!Y299="","",data!Y299))</f>
        <v>44.370854548017618</v>
      </c>
      <c r="R300" s="20">
        <f t="shared" si="179"/>
        <v>44.370854548017618</v>
      </c>
      <c r="S300" s="8">
        <f t="shared" si="191"/>
        <v>0.19304809607145001</v>
      </c>
      <c r="T300" s="34">
        <f t="shared" si="198"/>
        <v>0.19304809607145001</v>
      </c>
      <c r="U300" s="30">
        <f t="shared" si="195"/>
        <v>0.19304809607145001</v>
      </c>
      <c r="V300" s="30">
        <f t="shared" si="180"/>
        <v>0.19304809607145001</v>
      </c>
      <c r="X300" s="9">
        <f>IF(data!W299="","",data!W299)</f>
        <v>453.85312499999992</v>
      </c>
      <c r="Y300" s="96">
        <f>IF(data!AA299="",#N/A,data!AA299)</f>
        <v>22004.999999999996</v>
      </c>
      <c r="Z300" s="99">
        <f t="shared" si="181"/>
        <v>22004.999999999996</v>
      </c>
      <c r="AA300" s="8">
        <f t="shared" si="192"/>
        <v>2.739726027397249E-2</v>
      </c>
      <c r="AB300" s="34">
        <f t="shared" si="199"/>
        <v>2.739726027397249E-2</v>
      </c>
      <c r="AC300" s="30">
        <f t="shared" si="196"/>
        <v>2.739726027397249E-2</v>
      </c>
      <c r="AD300" s="30">
        <f t="shared" si="186"/>
        <v>2.739726027397249E-2</v>
      </c>
      <c r="AE300" s="15">
        <f>data!G299</f>
        <v>0.13633265167007499</v>
      </c>
      <c r="AF300" s="30">
        <f t="shared" si="201"/>
        <v>4.0540540540540439E-3</v>
      </c>
      <c r="AG300" s="30">
        <f t="shared" si="182"/>
        <v>0</v>
      </c>
      <c r="AH300" s="15" t="str">
        <f t="shared" si="187"/>
        <v/>
      </c>
      <c r="AI300" s="9">
        <f>data!C299</f>
        <v>4.7291634821438207</v>
      </c>
      <c r="AJ300" s="8">
        <f t="shared" si="183"/>
        <v>-0.13884673748103193</v>
      </c>
      <c r="AK300" s="8">
        <f t="shared" si="184"/>
        <v>-0.13884673748103193</v>
      </c>
      <c r="AL300" s="74">
        <f t="shared" si="188"/>
        <v>-0.13884673748103193</v>
      </c>
      <c r="AR300" s="46">
        <f t="shared" si="176"/>
        <v>1.7066824609598186E-2</v>
      </c>
      <c r="AS300" s="46">
        <f t="shared" si="197"/>
        <v>4.8587328767123399E-2</v>
      </c>
      <c r="AT300" s="46">
        <f t="shared" si="177"/>
        <v>4.4464084883570676E-2</v>
      </c>
    </row>
    <row r="301" spans="1:46">
      <c r="A301">
        <v>1668</v>
      </c>
      <c r="B301">
        <v>1668</v>
      </c>
      <c r="C301">
        <f t="shared" si="171"/>
        <v>1668</v>
      </c>
      <c r="D301">
        <f t="shared" si="172"/>
        <v>1668</v>
      </c>
      <c r="E301" s="15">
        <f t="shared" si="173"/>
        <v>1668</v>
      </c>
      <c r="F301" s="9">
        <f>IF(data!V300="","",data!V300)</f>
        <v>79.25</v>
      </c>
      <c r="G301" s="35">
        <f t="shared" si="189"/>
        <v>2.6416666666666668E-2</v>
      </c>
      <c r="H301" s="35">
        <f t="shared" si="185"/>
        <v>8.5500000000000007E-2</v>
      </c>
      <c r="I301" s="9" t="str">
        <f>IF(data!Z300="","",data!Z300)</f>
        <v/>
      </c>
      <c r="J301" s="9">
        <f t="shared" si="175"/>
        <v>3000</v>
      </c>
      <c r="K301" s="49">
        <f>K302</f>
        <v>0</v>
      </c>
      <c r="L301" s="45">
        <f t="shared" si="178"/>
        <v>0</v>
      </c>
      <c r="N301" s="8" t="str">
        <f t="shared" si="174"/>
        <v/>
      </c>
      <c r="P301" s="20">
        <f>IF(data!U300="","",data!U300)</f>
        <v>1.1942258836104129</v>
      </c>
      <c r="Q301" s="20" t="str">
        <f>IF(ISNA(data!Y300)=TRUE,"",IF(data!Y300="","",data!Y300))</f>
        <v/>
      </c>
      <c r="R301" s="20">
        <f t="shared" si="179"/>
        <v>44.370854548017618</v>
      </c>
      <c r="S301" s="49">
        <f>S302</f>
        <v>-0.14112563237774034</v>
      </c>
      <c r="T301" s="34">
        <f t="shared" si="198"/>
        <v>0</v>
      </c>
      <c r="U301" s="15"/>
      <c r="V301" s="30" t="str">
        <f t="shared" si="180"/>
        <v/>
      </c>
      <c r="X301" s="9">
        <f>IF(data!W300="","",data!W300)</f>
        <v>581.29874999999993</v>
      </c>
      <c r="Y301" s="96" t="e">
        <f>IF(data!AA300="",#N/A,data!AA300)</f>
        <v>#N/A</v>
      </c>
      <c r="Z301" s="99">
        <f t="shared" si="181"/>
        <v>22004.999999999996</v>
      </c>
      <c r="AA301" s="49">
        <f>AA302</f>
        <v>0</v>
      </c>
      <c r="AB301" s="34">
        <f t="shared" si="199"/>
        <v>0</v>
      </c>
      <c r="AC301" s="15"/>
      <c r="AD301" s="30"/>
      <c r="AE301" s="15">
        <f>data!G300</f>
        <v>0.13633265167007499</v>
      </c>
      <c r="AF301" s="30">
        <f t="shared" si="201"/>
        <v>4.0540540540540439E-3</v>
      </c>
      <c r="AG301" s="30">
        <f t="shared" si="182"/>
        <v>0</v>
      </c>
      <c r="AH301" s="15" t="str">
        <f t="shared" si="187"/>
        <v/>
      </c>
      <c r="AI301" s="9">
        <f>data!C300</f>
        <v>4.6416635410645082</v>
      </c>
      <c r="AJ301" s="8">
        <f t="shared" si="183"/>
        <v>-1.8502202643171706E-2</v>
      </c>
      <c r="AK301" s="8">
        <f t="shared" si="184"/>
        <v>-1.8502202643171706E-2</v>
      </c>
      <c r="AL301" s="74">
        <f t="shared" si="188"/>
        <v>-1.8502202643171706E-2</v>
      </c>
      <c r="AR301" s="46">
        <f t="shared" si="176"/>
        <v>2.2272319425751474E-2</v>
      </c>
      <c r="AS301" s="46" t="str">
        <f t="shared" si="197"/>
        <v/>
      </c>
      <c r="AT301" s="46" t="str">
        <f t="shared" si="177"/>
        <v/>
      </c>
    </row>
    <row r="302" spans="1:46">
      <c r="A302">
        <v>1669</v>
      </c>
      <c r="B302">
        <v>1669</v>
      </c>
      <c r="C302">
        <f t="shared" si="171"/>
        <v>1669</v>
      </c>
      <c r="D302">
        <f t="shared" si="172"/>
        <v>1669</v>
      </c>
      <c r="E302" s="15">
        <f t="shared" si="173"/>
        <v>1669</v>
      </c>
      <c r="F302" s="9">
        <f>IF(data!V301="","",data!V301)</f>
        <v>256.5</v>
      </c>
      <c r="G302" s="35"/>
      <c r="H302" s="35">
        <f t="shared" si="185"/>
        <v>6.7458333333333328E-2</v>
      </c>
      <c r="I302" s="9">
        <f>IF(data!Z301="","",data!Z301)</f>
        <v>3000</v>
      </c>
      <c r="J302" s="9">
        <f t="shared" si="175"/>
        <v>3000</v>
      </c>
      <c r="K302" s="8">
        <f>M302</f>
        <v>0</v>
      </c>
      <c r="L302" s="45">
        <f t="shared" si="178"/>
        <v>0</v>
      </c>
      <c r="M302" s="8">
        <f>(I302/I300-1)/(C302-C300)</f>
        <v>0</v>
      </c>
      <c r="N302" s="8"/>
      <c r="P302" s="20">
        <f>IF(data!U301="","",data!U301)</f>
        <v>2.7229291647192242</v>
      </c>
      <c r="Q302" s="20">
        <f>IF(ISNA(data!Y301)=TRUE,"",IF(data!Y301="","",data!Y301))</f>
        <v>31.847124733558175</v>
      </c>
      <c r="R302" s="20">
        <f t="shared" si="179"/>
        <v>31.847124733558175</v>
      </c>
      <c r="S302" s="8">
        <f>U302</f>
        <v>-0.14112563237774034</v>
      </c>
      <c r="T302" s="34">
        <f t="shared" si="198"/>
        <v>-0.28225126475548068</v>
      </c>
      <c r="U302" s="30">
        <f>(Q302/Q300-1)/(A302-A300)</f>
        <v>-0.14112563237774034</v>
      </c>
      <c r="V302" s="30"/>
      <c r="X302" s="9">
        <f>IF(data!W301="","",data!W301)</f>
        <v>1881.4274999999998</v>
      </c>
      <c r="Y302" s="96">
        <f>IF(data!AA301="",#N/A,data!AA301)</f>
        <v>22004.999999999996</v>
      </c>
      <c r="Z302" s="99">
        <f t="shared" si="181"/>
        <v>22004.999999999996</v>
      </c>
      <c r="AA302" s="8">
        <f>AC302</f>
        <v>0</v>
      </c>
      <c r="AB302" s="34">
        <f t="shared" si="199"/>
        <v>0</v>
      </c>
      <c r="AC302" s="30">
        <f>(Y302/Y300-1)/(A302-A300)</f>
        <v>0</v>
      </c>
      <c r="AD302" s="30"/>
      <c r="AE302" s="15">
        <f>data!G301</f>
        <v>0.13633265167007499</v>
      </c>
      <c r="AF302" s="30">
        <f t="shared" si="201"/>
        <v>4.0540540540540439E-3</v>
      </c>
      <c r="AG302" s="30">
        <f t="shared" si="182"/>
        <v>0</v>
      </c>
      <c r="AH302" s="15" t="str">
        <f t="shared" si="187"/>
        <v/>
      </c>
      <c r="AI302" s="9">
        <f>data!C301</f>
        <v>6.5888844520676324</v>
      </c>
      <c r="AJ302" s="8">
        <f t="shared" si="183"/>
        <v>0.41950927588270503</v>
      </c>
      <c r="AK302" s="8">
        <f t="shared" si="184"/>
        <v>0.41950927588270503</v>
      </c>
      <c r="AL302" s="74">
        <f t="shared" si="188"/>
        <v>0.41950927588270503</v>
      </c>
      <c r="AR302" s="46" t="str">
        <f t="shared" si="176"/>
        <v/>
      </c>
      <c r="AS302" s="46" t="str">
        <f t="shared" si="197"/>
        <v/>
      </c>
      <c r="AT302" s="46" t="str">
        <f t="shared" si="177"/>
        <v/>
      </c>
    </row>
    <row r="303" spans="1:46">
      <c r="A303">
        <v>1670</v>
      </c>
      <c r="B303">
        <v>1670</v>
      </c>
      <c r="C303">
        <f t="shared" si="171"/>
        <v>1670</v>
      </c>
      <c r="D303">
        <f t="shared" si="172"/>
        <v>1670</v>
      </c>
      <c r="E303" s="15">
        <f t="shared" si="173"/>
        <v>1670</v>
      </c>
      <c r="F303" s="9">
        <f>IF(data!V302="","",data!V302)</f>
        <v>202.375</v>
      </c>
      <c r="G303" s="35">
        <f t="shared" si="189"/>
        <v>6.7458333333333328E-2</v>
      </c>
      <c r="H303" s="35">
        <f t="shared" si="185"/>
        <v>1.4416666666666666E-2</v>
      </c>
      <c r="I303" s="9" t="str">
        <f>IF(data!Z302="","",data!Z302)</f>
        <v/>
      </c>
      <c r="J303" s="9">
        <f t="shared" si="175"/>
        <v>3000</v>
      </c>
      <c r="K303" s="49">
        <f>K304</f>
        <v>0.16666666666666663</v>
      </c>
      <c r="L303" s="45">
        <f t="shared" si="178"/>
        <v>0</v>
      </c>
      <c r="N303" s="8" t="str">
        <f t="shared" si="174"/>
        <v/>
      </c>
      <c r="P303" s="20">
        <f>IF(data!U302="","",data!U302)</f>
        <v>2.2928967476873514</v>
      </c>
      <c r="Q303" s="20" t="str">
        <f>IF(ISNA(data!Y302)=TRUE,"",IF(data!Y302="","",data!Y302))</f>
        <v/>
      </c>
      <c r="R303" s="20">
        <f t="shared" si="179"/>
        <v>31.847124733558175</v>
      </c>
      <c r="S303" s="49">
        <f>S304</f>
        <v>0.37448244569224653</v>
      </c>
      <c r="T303" s="34">
        <f t="shared" si="198"/>
        <v>0</v>
      </c>
      <c r="U303" s="15"/>
      <c r="V303" s="30" t="str">
        <f t="shared" si="180"/>
        <v/>
      </c>
      <c r="X303" s="9">
        <f>IF(data!W302="","",data!W302)</f>
        <v>1484.4206249999997</v>
      </c>
      <c r="Y303" s="96" t="e">
        <f>IF(data!AA302="",#N/A,data!AA302)</f>
        <v>#N/A</v>
      </c>
      <c r="Z303" s="99">
        <f t="shared" si="181"/>
        <v>22004.999999999996</v>
      </c>
      <c r="AA303" s="49">
        <f>AA304</f>
        <v>0.16666666666666674</v>
      </c>
      <c r="AB303" s="34">
        <f t="shared" si="199"/>
        <v>0</v>
      </c>
      <c r="AC303" s="15"/>
      <c r="AD303" s="30"/>
      <c r="AE303" s="15">
        <f>data!G302</f>
        <v>0.13633265167007499</v>
      </c>
      <c r="AF303" s="30">
        <f t="shared" si="201"/>
        <v>4.0540540540540439E-3</v>
      </c>
      <c r="AG303" s="30">
        <f t="shared" si="182"/>
        <v>0</v>
      </c>
      <c r="AH303" s="15" t="str">
        <f t="shared" si="187"/>
        <v/>
      </c>
      <c r="AI303" s="9">
        <f>data!C302</f>
        <v>6.173525254637914</v>
      </c>
      <c r="AJ303" s="8">
        <f t="shared" si="183"/>
        <v>-6.3039381013788476E-2</v>
      </c>
      <c r="AK303" s="8">
        <f t="shared" si="184"/>
        <v>-6.3039381013788476E-2</v>
      </c>
      <c r="AL303" s="74">
        <f t="shared" si="188"/>
        <v>-6.3039381013788476E-2</v>
      </c>
      <c r="AR303" s="46">
        <f t="shared" si="176"/>
        <v>6.3148272768057456E-2</v>
      </c>
      <c r="AS303" s="46" t="str">
        <f t="shared" si="197"/>
        <v/>
      </c>
      <c r="AT303" s="46" t="str">
        <f t="shared" si="177"/>
        <v/>
      </c>
    </row>
    <row r="304" spans="1:46">
      <c r="A304">
        <v>1671</v>
      </c>
      <c r="B304">
        <v>1671</v>
      </c>
      <c r="C304">
        <f t="shared" si="171"/>
        <v>1671</v>
      </c>
      <c r="D304">
        <f t="shared" si="172"/>
        <v>1671</v>
      </c>
      <c r="E304" s="15">
        <f t="shared" si="173"/>
        <v>1671</v>
      </c>
      <c r="F304" s="9">
        <f>IF(data!V303="","",data!V303)</f>
        <v>43.25</v>
      </c>
      <c r="G304" s="35"/>
      <c r="H304" s="35">
        <f t="shared" si="185"/>
        <v>2.1781249999999999E-2</v>
      </c>
      <c r="I304" s="9">
        <f>IF(data!Z303="","",data!Z303)</f>
        <v>4000</v>
      </c>
      <c r="J304" s="9">
        <f t="shared" si="175"/>
        <v>4000</v>
      </c>
      <c r="K304" s="8">
        <f t="shared" ref="K304:K309" si="202">M304</f>
        <v>0.16666666666666663</v>
      </c>
      <c r="L304" s="45">
        <f t="shared" si="178"/>
        <v>0.33333333333333326</v>
      </c>
      <c r="M304" s="8">
        <f>(I304/I302-1)/(C304-C302)</f>
        <v>0.16666666666666663</v>
      </c>
      <c r="N304" s="8"/>
      <c r="P304" s="20">
        <f>IF(data!U303="","",data!U303)</f>
        <v>0.60225087673392053</v>
      </c>
      <c r="Q304" s="20">
        <f>IF(ISNA(data!Y303)=TRUE,"",IF(data!Y303="","",data!Y303))</f>
        <v>55.699503050535974</v>
      </c>
      <c r="R304" s="20">
        <f t="shared" si="179"/>
        <v>55.699503050535974</v>
      </c>
      <c r="S304" s="8">
        <f t="shared" ref="S304:S309" si="203">U304</f>
        <v>0.37448244569224653</v>
      </c>
      <c r="T304" s="34">
        <f t="shared" si="198"/>
        <v>0.74896489138449307</v>
      </c>
      <c r="U304" s="30">
        <f>(Q304/Q302-1)/(A304-A302)</f>
        <v>0.37448244569224653</v>
      </c>
      <c r="V304" s="30"/>
      <c r="X304" s="9">
        <f>IF(data!W303="","",data!W303)</f>
        <v>317.23874999999998</v>
      </c>
      <c r="Y304" s="96">
        <f>IF(data!AA303="",#N/A,data!AA303)</f>
        <v>29339.999999999996</v>
      </c>
      <c r="Z304" s="99">
        <f t="shared" si="181"/>
        <v>29339.999999999996</v>
      </c>
      <c r="AA304" s="8">
        <f t="shared" ref="AA304:AA309" si="204">AC304</f>
        <v>0.16666666666666674</v>
      </c>
      <c r="AB304" s="34">
        <f t="shared" si="199"/>
        <v>0.33333333333333348</v>
      </c>
      <c r="AC304" s="30">
        <f>(Y304/Y302-1)/(A304-A302)</f>
        <v>0.16666666666666674</v>
      </c>
      <c r="AD304" s="30"/>
      <c r="AE304" s="15">
        <f>data!G303</f>
        <v>0.13633265167007499</v>
      </c>
      <c r="AF304" s="30">
        <f t="shared" si="201"/>
        <v>4.0540540540540439E-3</v>
      </c>
      <c r="AG304" s="30">
        <f t="shared" si="182"/>
        <v>0</v>
      </c>
      <c r="AH304" s="15" t="str">
        <f t="shared" si="187"/>
        <v/>
      </c>
      <c r="AI304" s="9">
        <f>data!C303</f>
        <v>5.0230735406410014</v>
      </c>
      <c r="AJ304" s="8">
        <f t="shared" si="183"/>
        <v>-0.18635247553780165</v>
      </c>
      <c r="AK304" s="8">
        <f t="shared" si="184"/>
        <v>-0.18635247553780165</v>
      </c>
      <c r="AL304" s="74">
        <f t="shared" si="188"/>
        <v>-0.18635247553780165</v>
      </c>
      <c r="AR304" s="46" t="str">
        <f t="shared" si="176"/>
        <v/>
      </c>
      <c r="AS304" s="46" t="str">
        <f t="shared" si="197"/>
        <v/>
      </c>
      <c r="AT304" s="46" t="str">
        <f t="shared" si="177"/>
        <v/>
      </c>
    </row>
    <row r="305" spans="1:46">
      <c r="A305">
        <v>1672</v>
      </c>
      <c r="B305">
        <v>1672</v>
      </c>
      <c r="C305">
        <f t="shared" si="171"/>
        <v>1672</v>
      </c>
      <c r="D305">
        <f t="shared" si="172"/>
        <v>1672</v>
      </c>
      <c r="E305" s="15">
        <f t="shared" si="173"/>
        <v>1672</v>
      </c>
      <c r="F305" s="9">
        <f>IF(data!V304="","",data!V304)</f>
        <v>87.125</v>
      </c>
      <c r="G305" s="35">
        <f t="shared" si="189"/>
        <v>2.1781249999999999E-2</v>
      </c>
      <c r="H305" s="35">
        <f t="shared" si="185"/>
        <v>2.71875E-2</v>
      </c>
      <c r="I305" s="9">
        <f>IF(data!Z304="","",data!Z304)</f>
        <v>2800</v>
      </c>
      <c r="J305" s="9">
        <f t="shared" si="175"/>
        <v>2800</v>
      </c>
      <c r="K305" s="8">
        <f t="shared" si="202"/>
        <v>-0.30000000000000004</v>
      </c>
      <c r="L305" s="45">
        <f t="shared" si="178"/>
        <v>-0.30000000000000004</v>
      </c>
      <c r="M305" s="8">
        <f>(I305/I304-1)/(C305-C304)</f>
        <v>-0.30000000000000004</v>
      </c>
      <c r="N305" s="8">
        <f t="shared" si="174"/>
        <v>-0.30000000000000004</v>
      </c>
      <c r="P305" s="20">
        <f>IF(data!U304="","",data!U304)</f>
        <v>1.2426211122438406</v>
      </c>
      <c r="Q305" s="20">
        <f>IF(ISNA(data!Y304)=TRUE,"",IF(data!Y304="","",data!Y304))</f>
        <v>39.935025701954117</v>
      </c>
      <c r="R305" s="20">
        <f t="shared" si="179"/>
        <v>39.935025701954117</v>
      </c>
      <c r="S305" s="8">
        <f t="shared" si="203"/>
        <v>-0.28302725312071098</v>
      </c>
      <c r="T305" s="34">
        <f t="shared" si="198"/>
        <v>-0.28302725312071098</v>
      </c>
      <c r="U305" s="30">
        <f t="shared" ref="U305:U309" si="205">(Q305/Q304-1)/(A305-A304)</f>
        <v>-0.28302725312071098</v>
      </c>
      <c r="V305" s="30">
        <f t="shared" si="180"/>
        <v>-0.28302725312071098</v>
      </c>
      <c r="X305" s="9">
        <f>IF(data!W304="","",data!W304)</f>
        <v>639.06187499999987</v>
      </c>
      <c r="Y305" s="96">
        <f>IF(data!AA304="",#N/A,data!AA304)</f>
        <v>20537.999999999996</v>
      </c>
      <c r="Z305" s="99">
        <f t="shared" si="181"/>
        <v>20537.999999999996</v>
      </c>
      <c r="AA305" s="8">
        <f t="shared" si="204"/>
        <v>-0.30000000000000004</v>
      </c>
      <c r="AB305" s="34">
        <f t="shared" si="199"/>
        <v>-0.30000000000000004</v>
      </c>
      <c r="AC305" s="30">
        <f t="shared" ref="AC305:AC309" si="206">(Y305/Y304-1)/(A305-A304)</f>
        <v>-0.30000000000000004</v>
      </c>
      <c r="AD305" s="30">
        <f t="shared" si="186"/>
        <v>-0.30000000000000004</v>
      </c>
      <c r="AE305" s="15">
        <f>data!G304</f>
        <v>0.13633265167007499</v>
      </c>
      <c r="AF305" s="30">
        <f t="shared" si="201"/>
        <v>4.0540540540540439E-3</v>
      </c>
      <c r="AG305" s="30">
        <f t="shared" si="182"/>
        <v>0</v>
      </c>
      <c r="AH305" s="15" t="str">
        <f t="shared" si="187"/>
        <v/>
      </c>
      <c r="AI305" s="9">
        <f>data!C304</f>
        <v>4.9041633643024465</v>
      </c>
      <c r="AJ305" s="8">
        <f t="shared" si="183"/>
        <v>-2.3672792240939544E-2</v>
      </c>
      <c r="AK305" s="8">
        <f t="shared" si="184"/>
        <v>-2.3672792240939544E-2</v>
      </c>
      <c r="AL305" s="74">
        <f t="shared" si="188"/>
        <v>-2.3672792240939544E-2</v>
      </c>
      <c r="AR305" s="46">
        <f t="shared" si="176"/>
        <v>1.7655619111709209E-2</v>
      </c>
      <c r="AS305" s="46">
        <f t="shared" si="197"/>
        <v>-0.27821875000000007</v>
      </c>
      <c r="AT305" s="46">
        <f t="shared" si="177"/>
        <v>-0.28234438088829084</v>
      </c>
    </row>
    <row r="306" spans="1:46">
      <c r="A306">
        <v>1673</v>
      </c>
      <c r="B306">
        <v>1673</v>
      </c>
      <c r="C306">
        <f t="shared" si="171"/>
        <v>1673</v>
      </c>
      <c r="D306">
        <f t="shared" si="172"/>
        <v>1673</v>
      </c>
      <c r="E306" s="15">
        <f t="shared" si="173"/>
        <v>1673</v>
      </c>
      <c r="F306" s="9">
        <f>IF(data!V305="","",data!V305)</f>
        <v>76.125</v>
      </c>
      <c r="G306" s="35">
        <f t="shared" si="189"/>
        <v>2.71875E-2</v>
      </c>
      <c r="H306" s="35">
        <f t="shared" si="185"/>
        <v>2.7451923076923079E-2</v>
      </c>
      <c r="I306" s="9">
        <f>IF(data!Z305="","",data!Z305)</f>
        <v>2600</v>
      </c>
      <c r="J306" s="9">
        <f t="shared" si="175"/>
        <v>2600</v>
      </c>
      <c r="K306" s="8">
        <f t="shared" si="202"/>
        <v>-7.1428571428571397E-2</v>
      </c>
      <c r="L306" s="45">
        <f t="shared" si="178"/>
        <v>-7.1428571428571397E-2</v>
      </c>
      <c r="M306" s="8">
        <f>(I306/I305-1)/(C306-C305)</f>
        <v>-7.1428571428571397E-2</v>
      </c>
      <c r="N306" s="8">
        <f t="shared" si="174"/>
        <v>-7.1428571428571397E-2</v>
      </c>
      <c r="P306" s="20">
        <f>IF(data!U305="","",data!U305)</f>
        <v>1.2712586819690082</v>
      </c>
      <c r="Q306" s="20">
        <f>IF(ISNA(data!Y305)=TRUE,"",IF(data!Y305="","",data!Y305))</f>
        <v>43.41901573884298</v>
      </c>
      <c r="R306" s="20">
        <f t="shared" si="179"/>
        <v>43.41901573884298</v>
      </c>
      <c r="S306" s="8">
        <f t="shared" si="203"/>
        <v>8.7241462241462342E-2</v>
      </c>
      <c r="T306" s="34">
        <f t="shared" si="198"/>
        <v>8.7241462241462342E-2</v>
      </c>
      <c r="U306" s="30">
        <f t="shared" si="205"/>
        <v>8.7241462241462342E-2</v>
      </c>
      <c r="V306" s="30">
        <f t="shared" si="180"/>
        <v>8.7241462241462342E-2</v>
      </c>
      <c r="X306" s="9">
        <f>IF(data!W305="","",data!W305)</f>
        <v>558.37687499999993</v>
      </c>
      <c r="Y306" s="96">
        <f>IF(data!AA305="",#N/A,data!AA305)</f>
        <v>19070.999999999996</v>
      </c>
      <c r="Z306" s="99">
        <f t="shared" si="181"/>
        <v>19070.999999999996</v>
      </c>
      <c r="AA306" s="8">
        <f t="shared" si="204"/>
        <v>-7.1428571428571397E-2</v>
      </c>
      <c r="AB306" s="34">
        <f t="shared" si="199"/>
        <v>-7.1428571428571397E-2</v>
      </c>
      <c r="AC306" s="30">
        <f t="shared" si="206"/>
        <v>-7.1428571428571397E-2</v>
      </c>
      <c r="AD306" s="30">
        <f t="shared" si="186"/>
        <v>-7.1428571428571397E-2</v>
      </c>
      <c r="AE306" s="15">
        <f>data!G305</f>
        <v>0.13633265167007499</v>
      </c>
      <c r="AF306" s="30">
        <f t="shared" si="201"/>
        <v>4.0540540540540439E-3</v>
      </c>
      <c r="AG306" s="30">
        <f t="shared" si="182"/>
        <v>0</v>
      </c>
      <c r="AH306" s="15" t="str">
        <f t="shared" si="187"/>
        <v/>
      </c>
      <c r="AI306" s="9">
        <f>data!C305</f>
        <v>4.1884587180383228</v>
      </c>
      <c r="AJ306" s="8">
        <f t="shared" si="183"/>
        <v>-0.14593817397555708</v>
      </c>
      <c r="AK306" s="8">
        <f t="shared" si="184"/>
        <v>-0.14593817397555708</v>
      </c>
      <c r="AL306" s="74">
        <f t="shared" si="188"/>
        <v>-0.14593817397555708</v>
      </c>
      <c r="AR306" s="46">
        <f t="shared" si="176"/>
        <v>2.3040040376850479E-2</v>
      </c>
      <c r="AS306" s="46">
        <f t="shared" si="197"/>
        <v>-4.4241071428571394E-2</v>
      </c>
      <c r="AT306" s="46">
        <f t="shared" si="177"/>
        <v>-4.8388531051720918E-2</v>
      </c>
    </row>
    <row r="307" spans="1:46">
      <c r="A307">
        <v>1674</v>
      </c>
      <c r="B307">
        <v>1674</v>
      </c>
      <c r="C307">
        <f t="shared" si="171"/>
        <v>1674</v>
      </c>
      <c r="D307">
        <f t="shared" si="172"/>
        <v>1674</v>
      </c>
      <c r="E307" s="15">
        <f t="shared" si="173"/>
        <v>1674</v>
      </c>
      <c r="F307" s="9">
        <f>IF(data!V306="","",data!V306)</f>
        <v>71.375</v>
      </c>
      <c r="G307" s="35">
        <f t="shared" si="189"/>
        <v>2.7451923076923079E-2</v>
      </c>
      <c r="H307" s="35">
        <f t="shared" si="185"/>
        <v>3.7483935456233047E-2</v>
      </c>
      <c r="I307" s="9">
        <f>IF(data!Z306="","",data!Z306)</f>
        <v>2801.2</v>
      </c>
      <c r="J307" s="9">
        <f t="shared" si="175"/>
        <v>2801.2</v>
      </c>
      <c r="K307" s="8">
        <f t="shared" si="202"/>
        <v>7.7384615384615385E-2</v>
      </c>
      <c r="L307" s="45">
        <f t="shared" si="178"/>
        <v>7.7384615384615385E-2</v>
      </c>
      <c r="M307" s="8">
        <f>(I307/I306-1)/(C307-C306)</f>
        <v>7.7384615384615385E-2</v>
      </c>
      <c r="N307" s="8">
        <f t="shared" si="174"/>
        <v>7.7384615384615385E-2</v>
      </c>
      <c r="P307" s="20">
        <f>IF(data!U306="","",data!U306)</f>
        <v>1.2546285021706807</v>
      </c>
      <c r="Q307" s="20">
        <f>IF(ISNA(data!Y306)=TRUE,"",IF(data!Y306="","",data!Y306))</f>
        <v>49.239444627397695</v>
      </c>
      <c r="R307" s="20">
        <f t="shared" si="179"/>
        <v>49.239444627397695</v>
      </c>
      <c r="S307" s="8">
        <f t="shared" si="203"/>
        <v>0.13405252950834901</v>
      </c>
      <c r="T307" s="34">
        <f t="shared" si="198"/>
        <v>0.13405252950834901</v>
      </c>
      <c r="U307" s="30">
        <f t="shared" si="205"/>
        <v>0.13405252950834901</v>
      </c>
      <c r="V307" s="30">
        <f t="shared" si="180"/>
        <v>0.13405252950834901</v>
      </c>
      <c r="X307" s="9">
        <f>IF(data!W306="","",data!W306)</f>
        <v>523.53562499999998</v>
      </c>
      <c r="Y307" s="96">
        <f>IF(data!AA306="",#N/A,data!AA306)</f>
        <v>20546.801999999996</v>
      </c>
      <c r="Z307" s="99">
        <f t="shared" si="181"/>
        <v>20546.801999999996</v>
      </c>
      <c r="AA307" s="8">
        <f t="shared" si="204"/>
        <v>7.7384615384615385E-2</v>
      </c>
      <c r="AB307" s="34">
        <f t="shared" si="199"/>
        <v>7.7384615384615385E-2</v>
      </c>
      <c r="AC307" s="30">
        <f t="shared" si="206"/>
        <v>7.7384615384615385E-2</v>
      </c>
      <c r="AD307" s="30">
        <f t="shared" si="186"/>
        <v>7.7384615384615385E-2</v>
      </c>
      <c r="AE307" s="15">
        <f>data!G306</f>
        <v>0.13633265167007499</v>
      </c>
      <c r="AF307" s="30">
        <f t="shared" si="201"/>
        <v>4.0540540540540439E-3</v>
      </c>
      <c r="AG307" s="30">
        <f t="shared" si="182"/>
        <v>0</v>
      </c>
      <c r="AH307" s="15" t="str">
        <f t="shared" si="187"/>
        <v/>
      </c>
      <c r="AI307" s="9">
        <f>data!C306</f>
        <v>3.9791639871782811</v>
      </c>
      <c r="AJ307" s="8">
        <f t="shared" si="183"/>
        <v>-4.9969390878481734E-2</v>
      </c>
      <c r="AK307" s="8">
        <f t="shared" si="184"/>
        <v>-4.9969390878481734E-2</v>
      </c>
      <c r="AL307" s="74">
        <f t="shared" si="188"/>
        <v>-4.9969390878481734E-2</v>
      </c>
      <c r="AR307" s="46">
        <f t="shared" si="176"/>
        <v>2.3303395796666182E-2</v>
      </c>
      <c r="AS307" s="46">
        <f t="shared" si="197"/>
        <v>0.10483653846153847</v>
      </c>
      <c r="AT307" s="46">
        <f t="shared" si="177"/>
        <v>0.10068801118128157</v>
      </c>
    </row>
    <row r="308" spans="1:46">
      <c r="A308">
        <v>1675</v>
      </c>
      <c r="B308">
        <v>1675</v>
      </c>
      <c r="C308">
        <f t="shared" si="171"/>
        <v>1675</v>
      </c>
      <c r="D308">
        <f t="shared" si="172"/>
        <v>1675</v>
      </c>
      <c r="E308" s="15">
        <f t="shared" si="173"/>
        <v>1675</v>
      </c>
      <c r="F308" s="9">
        <f>IF(data!V307="","",data!V307)</f>
        <v>105</v>
      </c>
      <c r="G308" s="35">
        <f t="shared" si="189"/>
        <v>3.7483935456233047E-2</v>
      </c>
      <c r="H308" s="35">
        <f t="shared" si="185"/>
        <v>0.11818181818181818</v>
      </c>
      <c r="I308" s="9">
        <f>IF(data!Z307="","",data!Z307)</f>
        <v>1100</v>
      </c>
      <c r="J308" s="9">
        <f t="shared" si="175"/>
        <v>1100</v>
      </c>
      <c r="K308" s="8">
        <f t="shared" si="202"/>
        <v>-0.60731115236327282</v>
      </c>
      <c r="L308" s="45">
        <f t="shared" si="178"/>
        <v>-0.60731115236327282</v>
      </c>
      <c r="M308" s="8">
        <f>(I308/I307-1)/(C308-C307)</f>
        <v>-0.60731115236327282</v>
      </c>
      <c r="N308" s="8">
        <f t="shared" si="174"/>
        <v>-0.60731115236327282</v>
      </c>
      <c r="P308" s="20">
        <f>IF(data!U307="","",data!U307)</f>
        <v>1.4400589844117646</v>
      </c>
      <c r="Q308" s="20">
        <f>IF(ISNA(data!Y307)=TRUE,"",IF(data!Y307="","",data!Y307))</f>
        <v>15.086332217647062</v>
      </c>
      <c r="R308" s="20">
        <f t="shared" si="179"/>
        <v>15.086332217647062</v>
      </c>
      <c r="S308" s="8">
        <f t="shared" si="203"/>
        <v>-0.69361286806121369</v>
      </c>
      <c r="T308" s="34">
        <f t="shared" si="198"/>
        <v>-0.69361286806121369</v>
      </c>
      <c r="U308" s="30">
        <f t="shared" si="205"/>
        <v>-0.69361286806121369</v>
      </c>
      <c r="V308" s="30">
        <f t="shared" si="180"/>
        <v>-0.69361286806121369</v>
      </c>
      <c r="X308" s="9">
        <f>IF(data!W307="","",data!W307)</f>
        <v>770.17499999999995</v>
      </c>
      <c r="Y308" s="96">
        <f>IF(data!AA307="",#N/A,data!AA307)</f>
        <v>8068.4999999999991</v>
      </c>
      <c r="Z308" s="99">
        <f t="shared" si="181"/>
        <v>8068.4999999999991</v>
      </c>
      <c r="AA308" s="8">
        <f t="shared" si="204"/>
        <v>-0.60731115236327282</v>
      </c>
      <c r="AB308" s="34">
        <f t="shared" si="199"/>
        <v>-0.60731115236327282</v>
      </c>
      <c r="AC308" s="30">
        <f t="shared" si="206"/>
        <v>-0.60731115236327282</v>
      </c>
      <c r="AD308" s="30">
        <f t="shared" si="186"/>
        <v>-0.60731115236327282</v>
      </c>
      <c r="AE308" s="15">
        <f>data!G307</f>
        <v>0.13633265167007499</v>
      </c>
      <c r="AF308" s="30">
        <f>AF309</f>
        <v>4.0540540540540439E-3</v>
      </c>
      <c r="AG308" s="30">
        <f t="shared" si="182"/>
        <v>0</v>
      </c>
      <c r="AH308" s="15" t="str">
        <f t="shared" si="187"/>
        <v/>
      </c>
      <c r="AI308" s="9">
        <f>data!C307</f>
        <v>5.0999965657656707</v>
      </c>
      <c r="AJ308" s="8">
        <f t="shared" si="183"/>
        <v>0.28167539267015695</v>
      </c>
      <c r="AK308" s="8">
        <f t="shared" si="184"/>
        <v>0.28167539267015695</v>
      </c>
      <c r="AL308" s="74">
        <f t="shared" si="188"/>
        <v>0.28167539267015695</v>
      </c>
      <c r="AR308" s="46">
        <f t="shared" si="176"/>
        <v>3.3294902069464838E-2</v>
      </c>
      <c r="AS308" s="46">
        <f t="shared" si="197"/>
        <v>-0.56982721690703975</v>
      </c>
      <c r="AT308" s="46">
        <f t="shared" si="177"/>
        <v>-0.57401625029380798</v>
      </c>
    </row>
    <row r="309" spans="1:46">
      <c r="A309">
        <v>1676</v>
      </c>
      <c r="B309">
        <v>1676</v>
      </c>
      <c r="C309">
        <f t="shared" si="171"/>
        <v>1676</v>
      </c>
      <c r="D309">
        <f t="shared" si="172"/>
        <v>1676</v>
      </c>
      <c r="E309" s="15">
        <f t="shared" si="173"/>
        <v>1676</v>
      </c>
      <c r="F309" s="9">
        <f>IF(data!V308="","",data!V308)</f>
        <v>130</v>
      </c>
      <c r="G309" s="35">
        <f t="shared" si="189"/>
        <v>0.11818181818181818</v>
      </c>
      <c r="H309" s="35">
        <f t="shared" si="185"/>
        <v>0.05</v>
      </c>
      <c r="I309" s="9">
        <f>IF(data!Z308="","",data!Z308)</f>
        <v>2800</v>
      </c>
      <c r="J309" s="9">
        <f t="shared" si="175"/>
        <v>2800</v>
      </c>
      <c r="K309" s="8">
        <f t="shared" si="202"/>
        <v>1.5454545454545454</v>
      </c>
      <c r="L309" s="45">
        <f t="shared" si="178"/>
        <v>1.5454545454545454</v>
      </c>
      <c r="M309" s="8">
        <f>(I309/I308-1)/(C309-C308)</f>
        <v>1.5454545454545454</v>
      </c>
      <c r="N309" s="8">
        <f t="shared" si="174"/>
        <v>1.5454545454545454</v>
      </c>
      <c r="P309" s="20">
        <f>IF(data!U308="","",data!U308)</f>
        <v>1.6433031095783133</v>
      </c>
      <c r="Q309" s="20">
        <f>IF(ISNA(data!Y308)=TRUE,"",IF(data!Y308="","",data!Y308))</f>
        <v>35.394220821686751</v>
      </c>
      <c r="R309" s="20">
        <f t="shared" si="179"/>
        <v>35.394220821686751</v>
      </c>
      <c r="S309" s="8">
        <f t="shared" si="203"/>
        <v>1.3461117196056955</v>
      </c>
      <c r="T309" s="34">
        <f t="shared" si="198"/>
        <v>1.3461117196056955</v>
      </c>
      <c r="U309" s="30">
        <f t="shared" si="205"/>
        <v>1.3461117196056955</v>
      </c>
      <c r="V309" s="30">
        <f t="shared" si="180"/>
        <v>1.3461117196056955</v>
      </c>
      <c r="X309" s="9">
        <f>IF(data!W308="","",data!W308)</f>
        <v>865.80000000000018</v>
      </c>
      <c r="Y309" s="96">
        <f>IF(data!AA308="",#N/A,data!AA308)</f>
        <v>18648.000000000004</v>
      </c>
      <c r="Z309" s="99">
        <f t="shared" si="181"/>
        <v>18648.000000000004</v>
      </c>
      <c r="AA309" s="8">
        <f t="shared" si="204"/>
        <v>1.3112102621305084</v>
      </c>
      <c r="AB309" s="34">
        <f t="shared" si="199"/>
        <v>1.3112102621305084</v>
      </c>
      <c r="AC309" s="30">
        <f t="shared" si="206"/>
        <v>1.3112102621305084</v>
      </c>
      <c r="AD309" s="30">
        <f t="shared" si="186"/>
        <v>1.3112102621305084</v>
      </c>
      <c r="AE309" s="15">
        <f>data!G308</f>
        <v>0.15015015015015012</v>
      </c>
      <c r="AF309" s="30">
        <f>(AE309/AE308-1)/(A309-A284)</f>
        <v>4.0540540540540439E-3</v>
      </c>
      <c r="AG309" s="30">
        <f t="shared" si="182"/>
        <v>0.10135135135135109</v>
      </c>
      <c r="AH309" s="15" t="str">
        <f t="shared" si="187"/>
        <v/>
      </c>
      <c r="AI309" s="9">
        <f>data!C308</f>
        <v>5.5333296073013161</v>
      </c>
      <c r="AJ309" s="8">
        <f t="shared" si="183"/>
        <v>8.4967320261437829E-2</v>
      </c>
      <c r="AK309" s="8">
        <f t="shared" si="184"/>
        <v>8.4967320261437829E-2</v>
      </c>
      <c r="AL309" s="74">
        <f t="shared" si="188"/>
        <v>8.4967320261437829E-2</v>
      </c>
      <c r="AR309" s="46">
        <f t="shared" si="176"/>
        <v>0.11366695215954969</v>
      </c>
      <c r="AS309" s="46">
        <f t="shared" si="197"/>
        <v>1.6636363636363636</v>
      </c>
      <c r="AT309" s="46">
        <f t="shared" si="177"/>
        <v>1.4248772142900581</v>
      </c>
    </row>
    <row r="310" spans="1:46">
      <c r="A310">
        <v>1677</v>
      </c>
      <c r="B310">
        <v>1677</v>
      </c>
      <c r="C310">
        <f t="shared" si="171"/>
        <v>1677</v>
      </c>
      <c r="D310">
        <f t="shared" si="172"/>
        <v>1677</v>
      </c>
      <c r="E310" s="15">
        <f t="shared" si="173"/>
        <v>1677</v>
      </c>
      <c r="F310" s="9">
        <f>IF(data!V309="","",data!V309)</f>
        <v>140</v>
      </c>
      <c r="G310" s="35">
        <f t="shared" si="189"/>
        <v>0.05</v>
      </c>
      <c r="H310" s="35">
        <f t="shared" si="185"/>
        <v>4.2767857142857142E-2</v>
      </c>
      <c r="I310" s="9" t="str">
        <f>IF(data!Z309="","",data!Z309)</f>
        <v/>
      </c>
      <c r="J310" s="9">
        <f t="shared" si="175"/>
        <v>2800</v>
      </c>
      <c r="K310" s="49">
        <f>K311</f>
        <v>-7.1428571428571438E-2</v>
      </c>
      <c r="L310" s="45">
        <f t="shared" si="178"/>
        <v>0</v>
      </c>
      <c r="N310" s="8" t="str">
        <f t="shared" si="174"/>
        <v/>
      </c>
      <c r="P310" s="20">
        <f>IF(data!U309="","",data!U309)</f>
        <v>1.5794195312903225</v>
      </c>
      <c r="Q310" s="20" t="str">
        <f>IF(ISNA(data!Y309)=TRUE,"",IF(data!Y309="","",data!Y309))</f>
        <v/>
      </c>
      <c r="R310" s="20">
        <f t="shared" si="179"/>
        <v>35.394220821686751</v>
      </c>
      <c r="S310" s="49">
        <f>S311</f>
        <v>-9.4780847867267703E-2</v>
      </c>
      <c r="T310" s="34">
        <f t="shared" si="198"/>
        <v>0</v>
      </c>
      <c r="U310" s="15"/>
      <c r="V310" s="30" t="str">
        <f t="shared" si="180"/>
        <v/>
      </c>
      <c r="X310" s="9">
        <f>IF(data!W309="","",data!W309)</f>
        <v>932.40000000000009</v>
      </c>
      <c r="Y310" s="96" t="e">
        <f>IF(data!AA309="",#N/A,data!AA309)</f>
        <v>#N/A</v>
      </c>
      <c r="Z310" s="99">
        <f t="shared" si="181"/>
        <v>18648.000000000004</v>
      </c>
      <c r="AA310" s="49">
        <f>AA311</f>
        <v>-7.1428571428571438E-2</v>
      </c>
      <c r="AB310" s="34">
        <f t="shared" si="199"/>
        <v>0</v>
      </c>
      <c r="AC310" s="15"/>
      <c r="AD310" s="30"/>
      <c r="AE310" s="15">
        <f>data!G309</f>
        <v>0.15015015015015012</v>
      </c>
      <c r="AF310" s="30">
        <f t="shared" ref="AF310:AF332" si="207">AF311</f>
        <v>8.5245901639344358E-3</v>
      </c>
      <c r="AG310" s="30">
        <f t="shared" si="182"/>
        <v>0</v>
      </c>
      <c r="AH310" s="15" t="str">
        <f t="shared" si="187"/>
        <v/>
      </c>
      <c r="AI310" s="9">
        <f>data!C309</f>
        <v>6.1999958250484628</v>
      </c>
      <c r="AJ310" s="8">
        <f t="shared" si="183"/>
        <v>0.12048192771084332</v>
      </c>
      <c r="AK310" s="8">
        <f t="shared" si="184"/>
        <v>0.12048192771084332</v>
      </c>
      <c r="AL310" s="74">
        <f t="shared" si="188"/>
        <v>0.12048192771084332</v>
      </c>
      <c r="AR310" s="46">
        <f t="shared" si="176"/>
        <v>4.1124837451235408E-2</v>
      </c>
      <c r="AS310" s="46" t="str">
        <f t="shared" si="197"/>
        <v/>
      </c>
      <c r="AT310" s="46" t="str">
        <f t="shared" si="177"/>
        <v/>
      </c>
    </row>
    <row r="311" spans="1:46">
      <c r="A311">
        <v>1678</v>
      </c>
      <c r="B311">
        <v>1678</v>
      </c>
      <c r="C311">
        <f t="shared" si="171"/>
        <v>1678</v>
      </c>
      <c r="D311">
        <f t="shared" si="172"/>
        <v>1678</v>
      </c>
      <c r="E311" s="15">
        <f t="shared" si="173"/>
        <v>1678</v>
      </c>
      <c r="F311" s="9">
        <f>IF(data!V310="","",data!V310)</f>
        <v>119.75</v>
      </c>
      <c r="G311" s="35"/>
      <c r="H311" s="35">
        <f t="shared" si="185"/>
        <v>3.2544642857142855E-2</v>
      </c>
      <c r="I311" s="9" t="str">
        <f>IF(data!Z310="","",data!Z310)</f>
        <v/>
      </c>
      <c r="J311" s="9">
        <f t="shared" si="175"/>
        <v>2800</v>
      </c>
      <c r="K311" s="49">
        <f>K312</f>
        <v>-7.1428571428571438E-2</v>
      </c>
      <c r="L311" s="45">
        <f t="shared" si="178"/>
        <v>0</v>
      </c>
      <c r="N311" s="8" t="str">
        <f t="shared" si="174"/>
        <v/>
      </c>
      <c r="P311" s="20">
        <f>IF(data!U310="","",data!U310)</f>
        <v>1.3107981567253519</v>
      </c>
      <c r="Q311" s="20" t="str">
        <f>IF(ISNA(data!Y310)=TRUE,"",IF(data!Y310="","",data!Y310))</f>
        <v/>
      </c>
      <c r="R311" s="20">
        <f t="shared" si="179"/>
        <v>35.394220821686751</v>
      </c>
      <c r="S311" s="49">
        <f>S312</f>
        <v>-9.4780847867267703E-2</v>
      </c>
      <c r="T311" s="34">
        <f t="shared" si="198"/>
        <v>0</v>
      </c>
      <c r="U311" s="15"/>
      <c r="V311" s="30" t="str">
        <f t="shared" si="180"/>
        <v/>
      </c>
      <c r="X311" s="9">
        <f>IF(data!W310="","",data!W310)</f>
        <v>797.53500000000008</v>
      </c>
      <c r="Y311" s="96" t="e">
        <f>IF(data!AA310="",#N/A,data!AA310)</f>
        <v>#N/A</v>
      </c>
      <c r="Z311" s="99">
        <f t="shared" si="181"/>
        <v>18648.000000000004</v>
      </c>
      <c r="AA311" s="49">
        <f>AA312</f>
        <v>-7.1428571428571438E-2</v>
      </c>
      <c r="AB311" s="34">
        <f t="shared" si="199"/>
        <v>0</v>
      </c>
      <c r="AC311" s="15"/>
      <c r="AD311" s="30"/>
      <c r="AE311" s="15">
        <f>data!G310</f>
        <v>0.15015015015015012</v>
      </c>
      <c r="AF311" s="30">
        <f t="shared" si="207"/>
        <v>8.5245901639344358E-3</v>
      </c>
      <c r="AG311" s="30">
        <f t="shared" si="182"/>
        <v>0</v>
      </c>
      <c r="AH311" s="15" t="str">
        <f t="shared" si="187"/>
        <v/>
      </c>
      <c r="AI311" s="9">
        <f>data!C310</f>
        <v>6.3899956971064009</v>
      </c>
      <c r="AJ311" s="8">
        <f t="shared" si="183"/>
        <v>3.0645161290322909E-2</v>
      </c>
      <c r="AK311" s="8">
        <f t="shared" si="184"/>
        <v>3.0645161290322909E-2</v>
      </c>
      <c r="AL311" s="74">
        <f t="shared" si="188"/>
        <v>3.0645161290322909E-2</v>
      </c>
      <c r="AR311" s="46" t="str">
        <f t="shared" si="176"/>
        <v/>
      </c>
      <c r="AS311" s="46" t="str">
        <f t="shared" si="197"/>
        <v/>
      </c>
      <c r="AT311" s="46" t="str">
        <f t="shared" si="177"/>
        <v/>
      </c>
    </row>
    <row r="312" spans="1:46">
      <c r="A312">
        <v>1679</v>
      </c>
      <c r="B312">
        <v>1679</v>
      </c>
      <c r="C312">
        <f t="shared" si="171"/>
        <v>1679</v>
      </c>
      <c r="D312">
        <f t="shared" si="172"/>
        <v>1679</v>
      </c>
      <c r="E312" s="15">
        <f t="shared" si="173"/>
        <v>1679</v>
      </c>
      <c r="F312" s="9">
        <f>IF(data!V311="","",data!V311)</f>
        <v>91.125</v>
      </c>
      <c r="G312" s="35"/>
      <c r="H312" s="35">
        <f t="shared" si="185"/>
        <v>2.5795454545454545E-2</v>
      </c>
      <c r="I312" s="9">
        <f>IF(data!Z311="","",data!Z311)</f>
        <v>2200</v>
      </c>
      <c r="J312" s="9">
        <f t="shared" si="175"/>
        <v>2200</v>
      </c>
      <c r="K312" s="8">
        <f t="shared" ref="K312:K323" si="208">M312</f>
        <v>-7.1428571428571438E-2</v>
      </c>
      <c r="L312" s="45">
        <f t="shared" si="178"/>
        <v>-0.2142857142857143</v>
      </c>
      <c r="M312" s="8">
        <f>(I312/I309-1)/(C312-C309)</f>
        <v>-7.1428571428571438E-2</v>
      </c>
      <c r="N312" s="8"/>
      <c r="P312" s="20">
        <f>IF(data!U311="","",data!U311)</f>
        <v>1.0491858315</v>
      </c>
      <c r="Q312" s="20">
        <f>IF(ISNA(data!Y311)=TRUE,"",IF(data!Y311="","",data!Y311))</f>
        <v>25.330138044444439</v>
      </c>
      <c r="R312" s="20">
        <f t="shared" si="179"/>
        <v>25.330138044444439</v>
      </c>
      <c r="S312" s="8">
        <f t="shared" ref="S312:S323" si="209">U312</f>
        <v>-9.4780847867267703E-2</v>
      </c>
      <c r="T312" s="34">
        <f t="shared" si="198"/>
        <v>-0.28434254360180311</v>
      </c>
      <c r="U312" s="30">
        <f>(Q312/Q309-1)/(A312-A309)</f>
        <v>-9.4780847867267703E-2</v>
      </c>
      <c r="V312" s="30"/>
      <c r="X312" s="9">
        <f>IF(data!W311="","",data!W311)</f>
        <v>606.89250000000004</v>
      </c>
      <c r="Y312" s="96">
        <f>IF(data!AA311="",#N/A,data!AA311)</f>
        <v>14652.000000000002</v>
      </c>
      <c r="Z312" s="99">
        <f t="shared" si="181"/>
        <v>14652.000000000002</v>
      </c>
      <c r="AA312" s="8">
        <f t="shared" ref="AA312:AA323" si="210">AC312</f>
        <v>-7.1428571428571438E-2</v>
      </c>
      <c r="AB312" s="34">
        <f t="shared" si="199"/>
        <v>-0.2142857142857143</v>
      </c>
      <c r="AC312" s="30">
        <f>(Y312/Y309-1)/(A312-A309)</f>
        <v>-7.1428571428571438E-2</v>
      </c>
      <c r="AD312" s="30"/>
      <c r="AE312" s="15">
        <f>data!G311</f>
        <v>0.15015015015015012</v>
      </c>
      <c r="AF312" s="30">
        <f t="shared" si="207"/>
        <v>8.5245901639344358E-3</v>
      </c>
      <c r="AG312" s="30">
        <f t="shared" si="182"/>
        <v>0</v>
      </c>
      <c r="AH312" s="15" t="str">
        <f t="shared" si="187"/>
        <v/>
      </c>
      <c r="AI312" s="9">
        <f>data!C311</f>
        <v>6.0749959092208732</v>
      </c>
      <c r="AJ312" s="8">
        <f t="shared" si="183"/>
        <v>-4.929577464788748E-2</v>
      </c>
      <c r="AK312" s="8">
        <f t="shared" si="184"/>
        <v>-4.929577464788748E-2</v>
      </c>
      <c r="AL312" s="74">
        <f t="shared" si="188"/>
        <v>-4.929577464788748E-2</v>
      </c>
      <c r="AR312" s="46" t="str">
        <f t="shared" si="176"/>
        <v/>
      </c>
      <c r="AS312" s="46" t="str">
        <f t="shared" si="197"/>
        <v/>
      </c>
      <c r="AT312" s="46" t="str">
        <f t="shared" si="177"/>
        <v/>
      </c>
    </row>
    <row r="313" spans="1:46">
      <c r="A313">
        <v>1680</v>
      </c>
      <c r="B313">
        <v>1680</v>
      </c>
      <c r="C313">
        <f t="shared" si="171"/>
        <v>1680</v>
      </c>
      <c r="D313">
        <f t="shared" si="172"/>
        <v>1680</v>
      </c>
      <c r="E313" s="15">
        <f t="shared" si="173"/>
        <v>1680</v>
      </c>
      <c r="F313" s="9">
        <f>IF(data!V312="","",data!V312)</f>
        <v>56.75</v>
      </c>
      <c r="G313" s="35">
        <f t="shared" si="189"/>
        <v>2.5795454545454545E-2</v>
      </c>
      <c r="H313" s="35">
        <f t="shared" si="185"/>
        <v>4.2644230769230768E-2</v>
      </c>
      <c r="I313" s="9">
        <f>IF(data!Z312="","",data!Z312)</f>
        <v>2600</v>
      </c>
      <c r="J313" s="9">
        <f t="shared" si="175"/>
        <v>2600</v>
      </c>
      <c r="K313" s="8">
        <f t="shared" si="208"/>
        <v>0.18181818181818188</v>
      </c>
      <c r="L313" s="45">
        <f t="shared" si="178"/>
        <v>0.18181818181818188</v>
      </c>
      <c r="M313" s="8">
        <f t="shared" ref="M313:M323" si="211">(I313/I312-1)/(C313-C312)</f>
        <v>0.18181818181818188</v>
      </c>
      <c r="N313" s="8">
        <f>IF(I313="","",I313/I312-1)</f>
        <v>0.18181818181818188</v>
      </c>
      <c r="P313" s="20">
        <f>IF(data!U312="","",data!U312)</f>
        <v>0.72567088284734904</v>
      </c>
      <c r="Q313" s="20">
        <f>IF(ISNA(data!Y312)=TRUE,"",IF(data!Y312="","",data!Y312))</f>
        <v>33.246595513711142</v>
      </c>
      <c r="R313" s="20">
        <f t="shared" si="179"/>
        <v>33.246595513711142</v>
      </c>
      <c r="S313" s="8">
        <f t="shared" si="209"/>
        <v>0.31253116170849249</v>
      </c>
      <c r="T313" s="34">
        <f t="shared" si="198"/>
        <v>0.31253116170849249</v>
      </c>
      <c r="U313" s="30">
        <f t="shared" ref="U313:U315" si="212">(Q313/Q312-1)/(A313-A312)</f>
        <v>0.31253116170849249</v>
      </c>
      <c r="V313" s="30">
        <f t="shared" si="180"/>
        <v>0.31253116170849249</v>
      </c>
      <c r="X313" s="9">
        <f>IF(data!W312="","",data!W312)</f>
        <v>377.95500000000004</v>
      </c>
      <c r="Y313" s="96">
        <f>IF(data!AA312="",#N/A,data!AA312)</f>
        <v>17316.000000000004</v>
      </c>
      <c r="Z313" s="99">
        <f t="shared" si="181"/>
        <v>17316.000000000004</v>
      </c>
      <c r="AA313" s="8">
        <f t="shared" si="210"/>
        <v>0.18181818181818188</v>
      </c>
      <c r="AB313" s="34">
        <f t="shared" si="199"/>
        <v>0.18181818181818188</v>
      </c>
      <c r="AC313" s="30">
        <f t="shared" ref="AC313:AC315" si="213">(Y313/Y312-1)/(A313-A312)</f>
        <v>0.18181818181818188</v>
      </c>
      <c r="AD313" s="30">
        <f t="shared" si="186"/>
        <v>0.18181818181818188</v>
      </c>
      <c r="AE313" s="15">
        <f>data!G312</f>
        <v>0.15015015015015012</v>
      </c>
      <c r="AF313" s="30">
        <f t="shared" si="207"/>
        <v>8.5245901639344358E-3</v>
      </c>
      <c r="AG313" s="30">
        <f t="shared" si="182"/>
        <v>0</v>
      </c>
      <c r="AH313" s="15" t="str">
        <f t="shared" si="187"/>
        <v/>
      </c>
      <c r="AI313" s="9">
        <f>data!C312</f>
        <v>5.4699963166153385</v>
      </c>
      <c r="AJ313" s="8">
        <f t="shared" si="183"/>
        <v>-9.9588477366254979E-2</v>
      </c>
      <c r="AK313" s="8">
        <f t="shared" si="184"/>
        <v>-9.9588477366254979E-2</v>
      </c>
      <c r="AL313" s="74">
        <f t="shared" si="188"/>
        <v>-9.9588477366254979E-2</v>
      </c>
      <c r="AR313" s="46">
        <f t="shared" si="176"/>
        <v>1.7124881782716761E-2</v>
      </c>
      <c r="AS313" s="46">
        <f t="shared" si="197"/>
        <v>0.20761363636363642</v>
      </c>
      <c r="AT313" s="46">
        <f t="shared" si="177"/>
        <v>0.19894306360089864</v>
      </c>
    </row>
    <row r="314" spans="1:46">
      <c r="A314">
        <v>1681</v>
      </c>
      <c r="B314">
        <v>1681</v>
      </c>
      <c r="C314">
        <f t="shared" si="171"/>
        <v>1681</v>
      </c>
      <c r="D314">
        <f t="shared" si="172"/>
        <v>1681</v>
      </c>
      <c r="E314" s="15">
        <f t="shared" si="173"/>
        <v>1681</v>
      </c>
      <c r="F314" s="9">
        <f>IF(data!V313="","",data!V313)</f>
        <v>110.875</v>
      </c>
      <c r="G314" s="35">
        <f t="shared" si="189"/>
        <v>4.2644230769230768E-2</v>
      </c>
      <c r="H314" s="35">
        <f t="shared" si="185"/>
        <v>2.0738636363636365E-2</v>
      </c>
      <c r="I314" s="9">
        <f>IF(data!Z313="","",data!Z313)</f>
        <v>2200</v>
      </c>
      <c r="J314" s="9">
        <f t="shared" si="175"/>
        <v>2200</v>
      </c>
      <c r="K314" s="8">
        <f t="shared" si="208"/>
        <v>-0.15384615384615385</v>
      </c>
      <c r="L314" s="45">
        <f t="shared" si="178"/>
        <v>-0.15384615384615385</v>
      </c>
      <c r="M314" s="8">
        <f t="shared" si="211"/>
        <v>-0.15384615384615385</v>
      </c>
      <c r="N314" s="8">
        <f t="shared" si="174"/>
        <v>-0.15384615384615385</v>
      </c>
      <c r="P314" s="20">
        <f>IF(data!U313="","",data!U313)</f>
        <v>1.9235073577499999</v>
      </c>
      <c r="Q314" s="20">
        <f>IF(ISNA(data!Y313)=TRUE,"",IF(data!Y313="","",data!Y313))</f>
        <v>38.166549601352877</v>
      </c>
      <c r="R314" s="20">
        <f t="shared" si="179"/>
        <v>38.166549601352877</v>
      </c>
      <c r="S314" s="8">
        <f t="shared" si="209"/>
        <v>0.14798369612349349</v>
      </c>
      <c r="T314" s="34">
        <f t="shared" si="198"/>
        <v>0.14798369612349349</v>
      </c>
      <c r="U314" s="30">
        <f t="shared" si="212"/>
        <v>0.14798369612349349</v>
      </c>
      <c r="V314" s="30">
        <f t="shared" si="180"/>
        <v>0.14798369612349349</v>
      </c>
      <c r="X314" s="9">
        <f>IF(data!W313="","",data!W313)</f>
        <v>738.42750000000012</v>
      </c>
      <c r="Y314" s="96">
        <f>IF(data!AA313="",#N/A,data!AA313)</f>
        <v>14652.000000000002</v>
      </c>
      <c r="Z314" s="99">
        <f t="shared" si="181"/>
        <v>14652.000000000002</v>
      </c>
      <c r="AA314" s="8">
        <f t="shared" si="210"/>
        <v>-0.15384615384615397</v>
      </c>
      <c r="AB314" s="34">
        <f t="shared" si="199"/>
        <v>-0.15384615384615397</v>
      </c>
      <c r="AC314" s="30">
        <f t="shared" si="213"/>
        <v>-0.15384615384615397</v>
      </c>
      <c r="AD314" s="30">
        <f t="shared" si="186"/>
        <v>-0.15384615384615397</v>
      </c>
      <c r="AE314" s="15">
        <f>data!G313</f>
        <v>0.15015015015015012</v>
      </c>
      <c r="AF314" s="30">
        <f t="shared" si="207"/>
        <v>8.5245901639344358E-3</v>
      </c>
      <c r="AG314" s="30">
        <f t="shared" si="182"/>
        <v>0</v>
      </c>
      <c r="AH314" s="15" t="str">
        <f t="shared" si="187"/>
        <v/>
      </c>
      <c r="AI314" s="9">
        <f>data!C313</f>
        <v>4.031815466875357</v>
      </c>
      <c r="AJ314" s="8">
        <f t="shared" si="183"/>
        <v>-0.26292172178826667</v>
      </c>
      <c r="AK314" s="8">
        <f t="shared" si="184"/>
        <v>-0.26292172178826667</v>
      </c>
      <c r="AL314" s="74">
        <f t="shared" si="188"/>
        <v>-0.26292172178826667</v>
      </c>
      <c r="AR314" s="46">
        <f t="shared" si="176"/>
        <v>3.3831243122936838E-2</v>
      </c>
      <c r="AS314" s="46">
        <f t="shared" si="197"/>
        <v>-0.11120192307692309</v>
      </c>
      <c r="AT314" s="46">
        <f t="shared" si="177"/>
        <v>-0.12001491072321713</v>
      </c>
    </row>
    <row r="315" spans="1:46">
      <c r="A315">
        <v>1682</v>
      </c>
      <c r="B315">
        <v>1682</v>
      </c>
      <c r="C315">
        <f t="shared" si="171"/>
        <v>1682</v>
      </c>
      <c r="D315">
        <f t="shared" si="172"/>
        <v>1682</v>
      </c>
      <c r="E315" s="15">
        <f t="shared" si="173"/>
        <v>1682</v>
      </c>
      <c r="F315" s="9">
        <f>IF(data!V314="","",data!V314)</f>
        <v>45.625</v>
      </c>
      <c r="G315" s="35">
        <f t="shared" si="189"/>
        <v>2.0738636363636365E-2</v>
      </c>
      <c r="H315" s="35">
        <f t="shared" si="185"/>
        <v>2.5406246824219148E-2</v>
      </c>
      <c r="I315" s="9">
        <f>IF(data!Z314="","",data!Z314)</f>
        <v>2666.6669999999999</v>
      </c>
      <c r="J315" s="9">
        <f t="shared" si="175"/>
        <v>2666.6669999999999</v>
      </c>
      <c r="K315" s="8">
        <f t="shared" si="208"/>
        <v>0.21212136363636369</v>
      </c>
      <c r="L315" s="45">
        <f t="shared" si="178"/>
        <v>0.21212136363636369</v>
      </c>
      <c r="M315" s="8">
        <f t="shared" si="211"/>
        <v>0.21212136363636369</v>
      </c>
      <c r="N315" s="8">
        <f t="shared" si="174"/>
        <v>0.21212136363636369</v>
      </c>
      <c r="P315" s="20">
        <f>IF(data!U314="","",data!U314)</f>
        <v>0.74540696544525553</v>
      </c>
      <c r="Q315" s="20">
        <f>IF(ISNA(data!Y314)=TRUE,"",IF(data!Y314="","",data!Y314))</f>
        <v>43.567170549545274</v>
      </c>
      <c r="R315" s="20">
        <f t="shared" si="179"/>
        <v>43.567170549545274</v>
      </c>
      <c r="S315" s="8">
        <f t="shared" si="209"/>
        <v>0.14150141955721773</v>
      </c>
      <c r="T315" s="34">
        <f t="shared" si="198"/>
        <v>0.14150141955721773</v>
      </c>
      <c r="U315" s="30">
        <f t="shared" si="212"/>
        <v>0.14150141955721773</v>
      </c>
      <c r="V315" s="30">
        <f t="shared" si="180"/>
        <v>0.14150141955721773</v>
      </c>
      <c r="X315" s="9">
        <f>IF(data!W314="","",data!W314)</f>
        <v>303.86250000000007</v>
      </c>
      <c r="Y315" s="96">
        <f>IF(data!AA314="",#N/A,data!AA314)</f>
        <v>17760.002220000002</v>
      </c>
      <c r="Z315" s="99">
        <f t="shared" si="181"/>
        <v>17760.002220000002</v>
      </c>
      <c r="AA315" s="8">
        <f t="shared" si="210"/>
        <v>0.21212136363636369</v>
      </c>
      <c r="AB315" s="34">
        <f t="shared" si="199"/>
        <v>0.21212136363636369</v>
      </c>
      <c r="AC315" s="30">
        <f t="shared" si="213"/>
        <v>0.21212136363636369</v>
      </c>
      <c r="AD315" s="30">
        <f t="shared" si="186"/>
        <v>0.21212136363636369</v>
      </c>
      <c r="AE315" s="15">
        <f>data!G314</f>
        <v>0.15015015015015012</v>
      </c>
      <c r="AF315" s="30">
        <f t="shared" si="207"/>
        <v>8.5245901639344358E-3</v>
      </c>
      <c r="AG315" s="30">
        <f t="shared" si="182"/>
        <v>0</v>
      </c>
      <c r="AH315" s="15" t="str">
        <f t="shared" si="187"/>
        <v/>
      </c>
      <c r="AI315" s="9">
        <f>data!C314</f>
        <v>4.2812471170949564</v>
      </c>
      <c r="AJ315" s="8">
        <f t="shared" si="183"/>
        <v>6.1865839909808207E-2</v>
      </c>
      <c r="AK315" s="8">
        <f t="shared" si="184"/>
        <v>6.1865839909808207E-2</v>
      </c>
      <c r="AL315" s="74">
        <f t="shared" si="188"/>
        <v>6.1865839909808207E-2</v>
      </c>
      <c r="AR315" s="46">
        <f t="shared" si="176"/>
        <v>1.2110806537415808E-2</v>
      </c>
      <c r="AS315" s="46">
        <f t="shared" si="197"/>
        <v>0.23286000000000007</v>
      </c>
      <c r="AT315" s="46">
        <f t="shared" si="177"/>
        <v>0.2242321701737795</v>
      </c>
    </row>
    <row r="316" spans="1:46">
      <c r="A316">
        <v>1683</v>
      </c>
      <c r="B316">
        <v>1683</v>
      </c>
      <c r="C316">
        <f t="shared" si="171"/>
        <v>1683</v>
      </c>
      <c r="D316">
        <f t="shared" si="172"/>
        <v>1683</v>
      </c>
      <c r="E316" s="15">
        <f t="shared" si="173"/>
        <v>1683</v>
      </c>
      <c r="F316" s="9">
        <f>IF(data!V315="","",data!V315)</f>
        <v>67.75</v>
      </c>
      <c r="G316" s="35">
        <f t="shared" si="189"/>
        <v>2.5406246824219148E-2</v>
      </c>
      <c r="H316" s="35">
        <f t="shared" si="185"/>
        <v>3.304687086914114E-2</v>
      </c>
      <c r="I316" s="9" t="str">
        <f>IF(data!Z315="","",data!Z315)</f>
        <v/>
      </c>
      <c r="J316" s="9">
        <f t="shared" si="175"/>
        <v>2666.6669999999999</v>
      </c>
      <c r="K316" s="49">
        <f>K317</f>
        <v>-0.20000003749999529</v>
      </c>
      <c r="L316" s="45">
        <f t="shared" si="178"/>
        <v>0</v>
      </c>
      <c r="M316" s="8"/>
      <c r="N316" s="8" t="str">
        <f t="shared" si="174"/>
        <v/>
      </c>
      <c r="P316" s="20">
        <f>IF(data!U315="","",data!U315)</f>
        <v>0.8795958556426916</v>
      </c>
      <c r="Q316" s="20" t="str">
        <f>IF(ISNA(data!Y315)=TRUE,"",IF(data!Y315="","",data!Y315))</f>
        <v/>
      </c>
      <c r="R316" s="20">
        <f t="shared" si="179"/>
        <v>43.567170549545274</v>
      </c>
      <c r="S316" s="49">
        <f>S317</f>
        <v>-0.28292256234594726</v>
      </c>
      <c r="T316" s="34">
        <f t="shared" si="198"/>
        <v>0</v>
      </c>
      <c r="U316" s="30"/>
      <c r="V316" s="30" t="str">
        <f t="shared" si="180"/>
        <v/>
      </c>
      <c r="X316" s="9">
        <f>IF(data!W315="","",data!W315)</f>
        <v>451.21500000000009</v>
      </c>
      <c r="Y316" s="96" t="e">
        <f>IF(data!AA315="",#N/A,data!AA315)</f>
        <v>#N/A</v>
      </c>
      <c r="Z316" s="99">
        <f t="shared" si="181"/>
        <v>17760.002220000002</v>
      </c>
      <c r="AA316" s="49">
        <f>AA317</f>
        <v>-0.20000003749999529</v>
      </c>
      <c r="AB316" s="34">
        <f t="shared" si="199"/>
        <v>0</v>
      </c>
      <c r="AC316" s="30"/>
      <c r="AD316" s="30"/>
      <c r="AE316" s="15">
        <f>data!G315</f>
        <v>0.15015015015015012</v>
      </c>
      <c r="AF316" s="30">
        <f t="shared" si="207"/>
        <v>8.5245901639344358E-3</v>
      </c>
      <c r="AG316" s="30">
        <f t="shared" si="182"/>
        <v>0</v>
      </c>
      <c r="AH316" s="15" t="str">
        <f t="shared" si="187"/>
        <v/>
      </c>
      <c r="AI316" s="9">
        <f>data!C315</f>
        <v>5.387496372169128</v>
      </c>
      <c r="AJ316" s="8">
        <f t="shared" si="183"/>
        <v>0.25839416058394171</v>
      </c>
      <c r="AK316" s="8">
        <f t="shared" si="184"/>
        <v>0.25839416058394171</v>
      </c>
      <c r="AL316" s="74">
        <f t="shared" si="188"/>
        <v>0.25839416058394171</v>
      </c>
      <c r="AR316" s="46">
        <f t="shared" si="176"/>
        <v>1.6738963853663247E-2</v>
      </c>
      <c r="AS316" s="46" t="str">
        <f t="shared" si="197"/>
        <v/>
      </c>
      <c r="AT316" s="46" t="str">
        <f t="shared" si="177"/>
        <v/>
      </c>
    </row>
    <row r="317" spans="1:46">
      <c r="A317">
        <v>1684</v>
      </c>
      <c r="B317">
        <v>1684</v>
      </c>
      <c r="C317">
        <f t="shared" si="171"/>
        <v>1684</v>
      </c>
      <c r="D317">
        <f t="shared" si="172"/>
        <v>1684</v>
      </c>
      <c r="E317" s="15">
        <f t="shared" si="173"/>
        <v>1684</v>
      </c>
      <c r="F317" s="9">
        <f>IF(data!V316="","",data!V316)</f>
        <v>88.125</v>
      </c>
      <c r="G317" s="35"/>
      <c r="H317" s="35">
        <f t="shared" si="185"/>
        <v>6.0859375E-2</v>
      </c>
      <c r="I317" s="9">
        <f>IF(data!Z316="","",data!Z316)</f>
        <v>1600</v>
      </c>
      <c r="J317" s="9">
        <f t="shared" si="175"/>
        <v>1600</v>
      </c>
      <c r="K317" s="8">
        <f t="shared" si="208"/>
        <v>-0.20000003749999529</v>
      </c>
      <c r="L317" s="45">
        <f t="shared" si="178"/>
        <v>-0.40000007499999057</v>
      </c>
      <c r="M317" s="8">
        <f>(I317/I315-1)/(C317-C315)</f>
        <v>-0.20000003749999529</v>
      </c>
      <c r="N317" s="8"/>
      <c r="P317" s="20">
        <f>IF(data!U316="","",data!U316)</f>
        <v>1.0417971988838028</v>
      </c>
      <c r="Q317" s="20">
        <f>IF(ISNA(data!Y316)=TRUE,"",IF(data!Y316="","",data!Y316))</f>
        <v>18.914899497464791</v>
      </c>
      <c r="R317" s="20">
        <f t="shared" si="179"/>
        <v>18.914899497464791</v>
      </c>
      <c r="S317" s="8">
        <f t="shared" si="209"/>
        <v>-0.28292256234594726</v>
      </c>
      <c r="T317" s="34">
        <f t="shared" si="198"/>
        <v>-0.56584512469189452</v>
      </c>
      <c r="U317" s="30">
        <f>(Q317/Q315-1)/(A317-A315)</f>
        <v>-0.28292256234594726</v>
      </c>
      <c r="V317" s="30"/>
      <c r="X317" s="9">
        <f>IF(data!W316="","",data!W316)</f>
        <v>586.91250000000014</v>
      </c>
      <c r="Y317" s="96">
        <f>IF(data!AA316="",#N/A,data!AA316)</f>
        <v>10656.000000000002</v>
      </c>
      <c r="Z317" s="99">
        <f t="shared" si="181"/>
        <v>10656.000000000002</v>
      </c>
      <c r="AA317" s="8">
        <f t="shared" si="210"/>
        <v>-0.20000003749999529</v>
      </c>
      <c r="AB317" s="34">
        <f t="shared" si="199"/>
        <v>-0.40000007499999057</v>
      </c>
      <c r="AC317" s="30">
        <f>(Y317/Y315-1)/(A317-A315)</f>
        <v>-0.20000003749999529</v>
      </c>
      <c r="AD317" s="30"/>
      <c r="AE317" s="15">
        <f>data!G316</f>
        <v>0.15015015015015012</v>
      </c>
      <c r="AF317" s="30">
        <f t="shared" si="207"/>
        <v>8.5245901639344358E-3</v>
      </c>
      <c r="AG317" s="30">
        <f t="shared" si="182"/>
        <v>0</v>
      </c>
      <c r="AH317" s="15" t="str">
        <f t="shared" si="187"/>
        <v/>
      </c>
      <c r="AI317" s="9">
        <f>data!C316</f>
        <v>5.9166626825059261</v>
      </c>
      <c r="AJ317" s="8">
        <f t="shared" si="183"/>
        <v>9.8221191028615706E-2</v>
      </c>
      <c r="AK317" s="8">
        <f t="shared" si="184"/>
        <v>9.8221191028615706E-2</v>
      </c>
      <c r="AL317" s="74">
        <f t="shared" si="188"/>
        <v>9.8221191028615706E-2</v>
      </c>
      <c r="AR317" s="46" t="str">
        <f t="shared" si="176"/>
        <v/>
      </c>
      <c r="AS317" s="46" t="str">
        <f t="shared" si="197"/>
        <v/>
      </c>
      <c r="AT317" s="46" t="str">
        <f t="shared" si="177"/>
        <v/>
      </c>
    </row>
    <row r="318" spans="1:46">
      <c r="A318">
        <v>1685</v>
      </c>
      <c r="B318">
        <v>1685</v>
      </c>
      <c r="C318">
        <f t="shared" si="171"/>
        <v>1685</v>
      </c>
      <c r="D318">
        <f t="shared" si="172"/>
        <v>1685</v>
      </c>
      <c r="E318" s="15">
        <f t="shared" si="173"/>
        <v>1685</v>
      </c>
      <c r="F318" s="9">
        <f>IF(data!V317="","",data!V317)</f>
        <v>97.375</v>
      </c>
      <c r="G318" s="35">
        <f t="shared" si="189"/>
        <v>6.0859375E-2</v>
      </c>
      <c r="H318" s="35">
        <f t="shared" si="185"/>
        <v>4.8888888888888891E-2</v>
      </c>
      <c r="I318" s="9">
        <f>IF(data!Z317="","",data!Z317)</f>
        <v>1800</v>
      </c>
      <c r="J318" s="9">
        <f t="shared" si="175"/>
        <v>1800</v>
      </c>
      <c r="K318" s="8">
        <f t="shared" si="208"/>
        <v>0.125</v>
      </c>
      <c r="L318" s="45">
        <f t="shared" si="178"/>
        <v>0.125</v>
      </c>
      <c r="M318" s="8">
        <f t="shared" si="211"/>
        <v>0.125</v>
      </c>
      <c r="N318" s="8">
        <f t="shared" si="174"/>
        <v>0.125</v>
      </c>
      <c r="P318" s="20">
        <f>IF(data!U317="","",data!U317)</f>
        <v>1.0486473732852193</v>
      </c>
      <c r="Q318" s="20">
        <f>IF(ISNA(data!Y317)=TRUE,"",IF(data!Y317="","",data!Y317))</f>
        <v>19.384495732101616</v>
      </c>
      <c r="R318" s="20">
        <f t="shared" si="179"/>
        <v>19.384495732101616</v>
      </c>
      <c r="S318" s="8">
        <f t="shared" si="209"/>
        <v>2.4826789838336971E-2</v>
      </c>
      <c r="T318" s="34">
        <f t="shared" si="198"/>
        <v>2.4826789838336971E-2</v>
      </c>
      <c r="U318" s="30">
        <f t="shared" ref="U318:U326" si="214">(Q318/Q317-1)/(A318-A317)</f>
        <v>2.4826789838336971E-2</v>
      </c>
      <c r="V318" s="30">
        <f t="shared" si="180"/>
        <v>2.4826789838336971E-2</v>
      </c>
      <c r="X318" s="9">
        <f>IF(data!W317="","",data!W317)</f>
        <v>648.51750000000015</v>
      </c>
      <c r="Y318" s="96">
        <f>IF(data!AA317="",#N/A,data!AA317)</f>
        <v>11988.000000000002</v>
      </c>
      <c r="Z318" s="99">
        <f t="shared" si="181"/>
        <v>11988.000000000002</v>
      </c>
      <c r="AA318" s="8">
        <f t="shared" si="210"/>
        <v>0.125</v>
      </c>
      <c r="AB318" s="34">
        <f t="shared" si="199"/>
        <v>0.125</v>
      </c>
      <c r="AC318" s="30">
        <f t="shared" ref="AC318:AC323" si="215">(Y318/Y317-1)/(A318-A317)</f>
        <v>0.125</v>
      </c>
      <c r="AD318" s="30">
        <f t="shared" si="186"/>
        <v>0.125</v>
      </c>
      <c r="AE318" s="15">
        <f>data!G317</f>
        <v>0.15015015015015012</v>
      </c>
      <c r="AF318" s="30">
        <f t="shared" si="207"/>
        <v>8.5245901639344358E-3</v>
      </c>
      <c r="AG318" s="30">
        <f t="shared" si="182"/>
        <v>0</v>
      </c>
      <c r="AH318" s="15" t="str">
        <f t="shared" si="187"/>
        <v/>
      </c>
      <c r="AI318" s="9">
        <f>data!C317</f>
        <v>6.4949956264015762</v>
      </c>
      <c r="AJ318" s="8">
        <f t="shared" si="183"/>
        <v>9.7746478873239617E-2</v>
      </c>
      <c r="AK318" s="8">
        <f t="shared" si="184"/>
        <v>9.7746478873239617E-2</v>
      </c>
      <c r="AL318" s="74">
        <f t="shared" si="188"/>
        <v>9.7746478873239617E-2</v>
      </c>
      <c r="AR318" s="46">
        <f>IF(G318="","",(1+G318)/(1+AF318)-1)</f>
        <v>5.1892423195708748E-2</v>
      </c>
      <c r="AS318" s="46">
        <f t="shared" si="197"/>
        <v>0.18585937499999999</v>
      </c>
      <c r="AT318" s="46">
        <f t="shared" si="177"/>
        <v>0.17689242319570875</v>
      </c>
    </row>
    <row r="319" spans="1:46">
      <c r="A319">
        <v>1686</v>
      </c>
      <c r="B319">
        <v>1686</v>
      </c>
      <c r="C319">
        <f t="shared" si="171"/>
        <v>1686</v>
      </c>
      <c r="D319">
        <f t="shared" si="172"/>
        <v>1686</v>
      </c>
      <c r="E319" s="15">
        <f t="shared" si="173"/>
        <v>1686</v>
      </c>
      <c r="F319" s="9">
        <f>IF(data!V318="","",data!V318)</f>
        <v>88</v>
      </c>
      <c r="G319" s="35">
        <f t="shared" si="189"/>
        <v>4.8888888888888891E-2</v>
      </c>
      <c r="H319" s="35">
        <f t="shared" si="185"/>
        <v>2.9285714285714286E-2</v>
      </c>
      <c r="I319" s="9">
        <f>IF(data!Z318="","",data!Z318)</f>
        <v>2100</v>
      </c>
      <c r="J319" s="9">
        <f t="shared" si="175"/>
        <v>2100</v>
      </c>
      <c r="K319" s="8">
        <f t="shared" si="208"/>
        <v>0.16666666666666674</v>
      </c>
      <c r="L319" s="45">
        <f t="shared" si="178"/>
        <v>0.16666666666666674</v>
      </c>
      <c r="M319" s="8">
        <f t="shared" si="211"/>
        <v>0.16666666666666674</v>
      </c>
      <c r="N319" s="8">
        <f t="shared" si="174"/>
        <v>0.16666666666666674</v>
      </c>
      <c r="P319" s="20">
        <f>IF(data!U318="","",data!U318)</f>
        <v>1.0397337068918919</v>
      </c>
      <c r="Q319" s="20">
        <f>IF(ISNA(data!Y318)=TRUE,"",IF(data!Y318="","",data!Y318))</f>
        <v>24.811827096283782</v>
      </c>
      <c r="R319" s="20">
        <f t="shared" si="179"/>
        <v>24.811827096283782</v>
      </c>
      <c r="S319" s="8">
        <f t="shared" si="209"/>
        <v>0.27998310810810811</v>
      </c>
      <c r="T319" s="34">
        <f t="shared" si="198"/>
        <v>0.27998310810810811</v>
      </c>
      <c r="U319" s="30">
        <f t="shared" si="214"/>
        <v>0.27998310810810811</v>
      </c>
      <c r="V319" s="30">
        <f t="shared" si="180"/>
        <v>0.27998310810810811</v>
      </c>
      <c r="X319" s="9">
        <f>IF(data!W318="","",data!W318)</f>
        <v>586.08000000000004</v>
      </c>
      <c r="Y319" s="96">
        <f>IF(data!AA318="",#N/A,data!AA318)</f>
        <v>13986.000000000002</v>
      </c>
      <c r="Z319" s="99">
        <f t="shared" si="181"/>
        <v>13986.000000000002</v>
      </c>
      <c r="AA319" s="8">
        <f t="shared" si="210"/>
        <v>0.16666666666666674</v>
      </c>
      <c r="AB319" s="34">
        <f t="shared" si="199"/>
        <v>0.16666666666666674</v>
      </c>
      <c r="AC319" s="30">
        <f t="shared" si="215"/>
        <v>0.16666666666666674</v>
      </c>
      <c r="AD319" s="30">
        <f t="shared" si="186"/>
        <v>0.16666666666666674</v>
      </c>
      <c r="AE319" s="15">
        <f>data!G318</f>
        <v>0.15015015015015012</v>
      </c>
      <c r="AF319" s="30">
        <f t="shared" si="207"/>
        <v>8.5245901639344358E-3</v>
      </c>
      <c r="AG319" s="30">
        <f t="shared" si="182"/>
        <v>0</v>
      </c>
      <c r="AH319" s="15" t="str">
        <f t="shared" si="187"/>
        <v/>
      </c>
      <c r="AI319" s="9">
        <f>data!C318</f>
        <v>5.9199960135946625</v>
      </c>
      <c r="AJ319" s="8">
        <f t="shared" si="183"/>
        <v>-8.8529638183217796E-2</v>
      </c>
      <c r="AK319" s="8">
        <f t="shared" si="184"/>
        <v>-8.8529638183217796E-2</v>
      </c>
      <c r="AL319" s="74">
        <f t="shared" si="188"/>
        <v>-8.8529638183217796E-2</v>
      </c>
      <c r="AR319" s="46">
        <f t="shared" si="176"/>
        <v>4.0023118046525141E-2</v>
      </c>
      <c r="AS319" s="46">
        <f t="shared" si="197"/>
        <v>0.21555555555555564</v>
      </c>
      <c r="AT319" s="46">
        <f t="shared" si="177"/>
        <v>0.20668978471319188</v>
      </c>
    </row>
    <row r="320" spans="1:46">
      <c r="A320">
        <v>1687</v>
      </c>
      <c r="B320">
        <v>1687</v>
      </c>
      <c r="C320">
        <f t="shared" si="171"/>
        <v>1687</v>
      </c>
      <c r="D320">
        <f t="shared" si="172"/>
        <v>1687</v>
      </c>
      <c r="E320" s="15">
        <f t="shared" si="173"/>
        <v>1687</v>
      </c>
      <c r="F320" s="9">
        <f>IF(data!V319="","",data!V319)</f>
        <v>61.5</v>
      </c>
      <c r="G320" s="35">
        <f t="shared" si="189"/>
        <v>2.9285714285714286E-2</v>
      </c>
      <c r="H320" s="35">
        <f t="shared" si="185"/>
        <v>3.3187500000000002E-2</v>
      </c>
      <c r="I320" s="9">
        <f>IF(data!Z319="","",data!Z319)</f>
        <v>2000</v>
      </c>
      <c r="J320" s="9">
        <f t="shared" si="175"/>
        <v>2000</v>
      </c>
      <c r="K320" s="8">
        <f t="shared" si="208"/>
        <v>-4.7619047619047672E-2</v>
      </c>
      <c r="L320" s="45">
        <f t="shared" si="178"/>
        <v>-4.7619047619047672E-2</v>
      </c>
      <c r="M320" s="8">
        <f t="shared" si="211"/>
        <v>-4.7619047619047672E-2</v>
      </c>
      <c r="N320" s="8">
        <f t="shared" si="174"/>
        <v>-4.7619047619047672E-2</v>
      </c>
      <c r="P320" s="20">
        <f>IF(data!U319="","",data!U319)</f>
        <v>0.85412059567960286</v>
      </c>
      <c r="Q320" s="20">
        <f>IF(ISNA(data!Y319)=TRUE,"",IF(data!Y319="","",data!Y319))</f>
        <v>27.77627953429603</v>
      </c>
      <c r="R320" s="20">
        <f t="shared" si="179"/>
        <v>27.77627953429603</v>
      </c>
      <c r="S320" s="8">
        <f t="shared" si="209"/>
        <v>0.11947739384562506</v>
      </c>
      <c r="T320" s="34">
        <f t="shared" si="198"/>
        <v>0.11947739384562506</v>
      </c>
      <c r="U320" s="30">
        <f t="shared" si="214"/>
        <v>0.11947739384562506</v>
      </c>
      <c r="V320" s="30">
        <f t="shared" si="180"/>
        <v>0.11947739384562506</v>
      </c>
      <c r="X320" s="9">
        <f>IF(data!W319="","",data!W319)</f>
        <v>409.59000000000009</v>
      </c>
      <c r="Y320" s="96">
        <f>IF(data!AA319="",#N/A,data!AA319)</f>
        <v>13320.000000000002</v>
      </c>
      <c r="Z320" s="99">
        <f t="shared" si="181"/>
        <v>13320.000000000002</v>
      </c>
      <c r="AA320" s="8">
        <f t="shared" si="210"/>
        <v>-4.7619047619047561E-2</v>
      </c>
      <c r="AB320" s="34">
        <f t="shared" si="199"/>
        <v>-4.7619047619047561E-2</v>
      </c>
      <c r="AC320" s="30">
        <f t="shared" si="215"/>
        <v>-4.7619047619047561E-2</v>
      </c>
      <c r="AD320" s="30">
        <f t="shared" si="186"/>
        <v>-4.7619047619047561E-2</v>
      </c>
      <c r="AE320" s="15">
        <f>data!G319</f>
        <v>0.15015015015015012</v>
      </c>
      <c r="AF320" s="30">
        <f t="shared" si="207"/>
        <v>8.5245901639344358E-3</v>
      </c>
      <c r="AG320" s="30">
        <f t="shared" si="182"/>
        <v>0</v>
      </c>
      <c r="AH320" s="15" t="str">
        <f t="shared" si="187"/>
        <v/>
      </c>
      <c r="AI320" s="9">
        <f>data!C319</f>
        <v>5.0363602449807159</v>
      </c>
      <c r="AJ320" s="8">
        <f t="shared" si="183"/>
        <v>-0.14926289926289948</v>
      </c>
      <c r="AK320" s="8">
        <f t="shared" si="184"/>
        <v>-0.14926289926289948</v>
      </c>
      <c r="AL320" s="74">
        <f t="shared" si="188"/>
        <v>-0.14926289926289948</v>
      </c>
      <c r="AR320" s="46">
        <f t="shared" si="176"/>
        <v>2.0585639977707793E-2</v>
      </c>
      <c r="AS320" s="46">
        <f>IF(N320&lt;&gt;"",IF(G320&lt;&gt;"",SUM(G320,N320),""),"")</f>
        <v>-1.8333333333333385E-2</v>
      </c>
      <c r="AT320" s="46">
        <f>IF(AR320&lt;&gt;"",IF(AD320&lt;&gt;"",SUM(AR320,AD320),""),"")</f>
        <v>-2.7033407641339768E-2</v>
      </c>
    </row>
    <row r="321" spans="1:46">
      <c r="A321">
        <v>1688</v>
      </c>
      <c r="B321">
        <v>1688</v>
      </c>
      <c r="C321">
        <f t="shared" si="171"/>
        <v>1688</v>
      </c>
      <c r="D321">
        <f t="shared" si="172"/>
        <v>1688</v>
      </c>
      <c r="E321" s="15">
        <f t="shared" si="173"/>
        <v>1688</v>
      </c>
      <c r="F321" s="9">
        <f>IF(data!V320="","",data!V320)</f>
        <v>66.375</v>
      </c>
      <c r="G321" s="35">
        <f t="shared" si="189"/>
        <v>3.3187500000000002E-2</v>
      </c>
      <c r="H321" s="35">
        <f t="shared" si="185"/>
        <v>3.3196721311475406E-2</v>
      </c>
      <c r="I321" s="9">
        <f>IF(data!Z320="","",data!Z320)</f>
        <v>1220</v>
      </c>
      <c r="J321" s="9">
        <f t="shared" si="175"/>
        <v>1220</v>
      </c>
      <c r="K321" s="8">
        <f t="shared" si="208"/>
        <v>-0.39</v>
      </c>
      <c r="L321" s="45">
        <f t="shared" si="178"/>
        <v>-0.39</v>
      </c>
      <c r="M321" s="8">
        <f t="shared" si="211"/>
        <v>-0.39</v>
      </c>
      <c r="N321" s="8">
        <f t="shared" si="174"/>
        <v>-0.39</v>
      </c>
      <c r="P321" s="20">
        <f>IF(data!U320="","",data!U320)</f>
        <v>1.0734444634421969</v>
      </c>
      <c r="Q321" s="20">
        <f>IF(ISNA(data!Y320)=TRUE,"",IF(data!Y320="","",data!Y320))</f>
        <v>19.730353979653184</v>
      </c>
      <c r="R321" s="20">
        <f t="shared" si="179"/>
        <v>19.730353979653184</v>
      </c>
      <c r="S321" s="8">
        <f t="shared" si="209"/>
        <v>-0.28966894377298991</v>
      </c>
      <c r="T321" s="34">
        <f t="shared" si="198"/>
        <v>-0.28966894377298991</v>
      </c>
      <c r="U321" s="30">
        <f t="shared" si="214"/>
        <v>-0.28966894377298991</v>
      </c>
      <c r="V321" s="30">
        <f t="shared" si="180"/>
        <v>-0.28966894377298991</v>
      </c>
      <c r="X321" s="9">
        <f>IF(data!W320="","",data!W320)</f>
        <v>442.05750000000006</v>
      </c>
      <c r="Y321" s="96">
        <f>IF(data!AA320="",#N/A,data!AA320)</f>
        <v>8125.2000000000016</v>
      </c>
      <c r="Z321" s="99">
        <f t="shared" si="181"/>
        <v>8125.2000000000016</v>
      </c>
      <c r="AA321" s="8">
        <f t="shared" si="210"/>
        <v>-0.39</v>
      </c>
      <c r="AB321" s="34">
        <f t="shared" si="199"/>
        <v>-0.39</v>
      </c>
      <c r="AC321" s="30">
        <f t="shared" si="215"/>
        <v>-0.39</v>
      </c>
      <c r="AD321" s="30">
        <f t="shared" si="186"/>
        <v>-0.39</v>
      </c>
      <c r="AE321" s="15">
        <f>data!G320</f>
        <v>0.15015015015015012</v>
      </c>
      <c r="AF321" s="30">
        <f t="shared" si="207"/>
        <v>8.5245901639344358E-3</v>
      </c>
      <c r="AG321" s="30">
        <f t="shared" si="182"/>
        <v>0</v>
      </c>
      <c r="AH321" s="15" t="str">
        <f t="shared" si="187"/>
        <v/>
      </c>
      <c r="AI321" s="9">
        <f>data!C320</f>
        <v>4.3249970876346131</v>
      </c>
      <c r="AJ321" s="8">
        <f t="shared" si="183"/>
        <v>-0.14124548736462095</v>
      </c>
      <c r="AK321" s="8">
        <f t="shared" si="184"/>
        <v>-0.14124548736462095</v>
      </c>
      <c r="AL321" s="74">
        <f t="shared" si="188"/>
        <v>-0.14124548736462095</v>
      </c>
      <c r="AR321" s="46">
        <f t="shared" si="176"/>
        <v>2.445444570871258E-2</v>
      </c>
      <c r="AS321" s="46">
        <f t="shared" si="197"/>
        <v>-0.35681250000000003</v>
      </c>
      <c r="AT321" s="46">
        <f t="shared" si="177"/>
        <v>-0.36554555429128743</v>
      </c>
    </row>
    <row r="322" spans="1:46">
      <c r="A322">
        <v>1689</v>
      </c>
      <c r="B322">
        <v>1689</v>
      </c>
      <c r="C322">
        <f t="shared" si="171"/>
        <v>1689</v>
      </c>
      <c r="D322">
        <f t="shared" si="172"/>
        <v>1689</v>
      </c>
      <c r="E322" s="15">
        <f t="shared" si="173"/>
        <v>1689</v>
      </c>
      <c r="F322" s="9">
        <f>IF(data!V321="","",data!V321)</f>
        <v>40.5</v>
      </c>
      <c r="G322" s="35">
        <f t="shared" si="189"/>
        <v>3.3196721311475406E-2</v>
      </c>
      <c r="H322" s="35">
        <f t="shared" si="185"/>
        <v>2.7875E-2</v>
      </c>
      <c r="I322" s="9">
        <f>IF(data!Z321="","",data!Z321)</f>
        <v>2000</v>
      </c>
      <c r="J322" s="9">
        <f t="shared" si="175"/>
        <v>2000</v>
      </c>
      <c r="K322" s="8">
        <f t="shared" si="208"/>
        <v>0.63934426229508201</v>
      </c>
      <c r="L322" s="45">
        <f t="shared" si="178"/>
        <v>0.63934426229508201</v>
      </c>
      <c r="M322" s="8">
        <f t="shared" si="211"/>
        <v>0.63934426229508201</v>
      </c>
      <c r="N322" s="8">
        <f t="shared" si="174"/>
        <v>0.63934426229508201</v>
      </c>
      <c r="P322" s="20">
        <f>IF(data!U321="","",data!U321)</f>
        <v>0.87266404468364944</v>
      </c>
      <c r="Q322" s="20">
        <f>IF(ISNA(data!Y321)=TRUE,"",IF(data!Y321="","",data!Y321))</f>
        <v>43.094520725118478</v>
      </c>
      <c r="R322" s="20">
        <f t="shared" si="179"/>
        <v>43.094520725118478</v>
      </c>
      <c r="S322" s="8">
        <f t="shared" si="209"/>
        <v>1.1841737238753778</v>
      </c>
      <c r="T322" s="34">
        <f t="shared" si="198"/>
        <v>1.1841737238753778</v>
      </c>
      <c r="U322" s="30">
        <f t="shared" si="214"/>
        <v>1.1841737238753778</v>
      </c>
      <c r="V322" s="30">
        <f t="shared" si="180"/>
        <v>1.1841737238753778</v>
      </c>
      <c r="X322" s="9">
        <f>IF(data!W321="","",data!W321)</f>
        <v>269.73</v>
      </c>
      <c r="Y322" s="96">
        <f>IF(data!AA321="",#N/A,data!AA321)</f>
        <v>13320.000000000002</v>
      </c>
      <c r="Z322" s="99">
        <f t="shared" si="181"/>
        <v>13320.000000000002</v>
      </c>
      <c r="AA322" s="8">
        <f t="shared" si="210"/>
        <v>0.63934426229508179</v>
      </c>
      <c r="AB322" s="34">
        <f t="shared" si="199"/>
        <v>0.63934426229508179</v>
      </c>
      <c r="AC322" s="30">
        <f t="shared" si="215"/>
        <v>0.63934426229508179</v>
      </c>
      <c r="AD322" s="30">
        <f t="shared" si="186"/>
        <v>0.63934426229508179</v>
      </c>
      <c r="AE322" s="15">
        <f>data!G321</f>
        <v>0.15015015015015012</v>
      </c>
      <c r="AF322" s="30">
        <f t="shared" si="207"/>
        <v>8.5245901639344358E-3</v>
      </c>
      <c r="AG322" s="30">
        <f t="shared" si="182"/>
        <v>0</v>
      </c>
      <c r="AH322" s="15" t="str">
        <f t="shared" si="187"/>
        <v/>
      </c>
      <c r="AI322" s="9">
        <f>data!C321</f>
        <v>3.2461516602611065</v>
      </c>
      <c r="AJ322" s="8">
        <f t="shared" si="183"/>
        <v>-0.24944419742107593</v>
      </c>
      <c r="AK322" s="8">
        <f t="shared" si="184"/>
        <v>-0.24944419742107593</v>
      </c>
      <c r="AL322" s="74">
        <f t="shared" si="188"/>
        <v>-0.24944419742107593</v>
      </c>
      <c r="AR322" s="46">
        <f t="shared" si="176"/>
        <v>2.446358907672308E-2</v>
      </c>
      <c r="AS322" s="46">
        <f t="shared" si="197"/>
        <v>0.67254098360655745</v>
      </c>
      <c r="AT322" s="46">
        <f t="shared" si="177"/>
        <v>0.66380785137180487</v>
      </c>
    </row>
    <row r="323" spans="1:46">
      <c r="A323">
        <v>1690</v>
      </c>
      <c r="B323">
        <v>1690</v>
      </c>
      <c r="C323">
        <f t="shared" si="171"/>
        <v>1690</v>
      </c>
      <c r="D323">
        <f t="shared" si="172"/>
        <v>1690</v>
      </c>
      <c r="E323" s="15">
        <f t="shared" si="173"/>
        <v>1690</v>
      </c>
      <c r="F323" s="9">
        <f>IF(data!V322="","",data!V322)</f>
        <v>55.75</v>
      </c>
      <c r="G323" s="35">
        <f t="shared" si="189"/>
        <v>2.7875E-2</v>
      </c>
      <c r="H323" s="35">
        <f t="shared" si="185"/>
        <v>8.6562500000000001E-2</v>
      </c>
      <c r="I323" s="9">
        <f>IF(data!Z322="","",data!Z322)</f>
        <v>1600</v>
      </c>
      <c r="J323" s="9">
        <f t="shared" si="175"/>
        <v>1600</v>
      </c>
      <c r="K323" s="8">
        <f t="shared" si="208"/>
        <v>-0.19999999999999996</v>
      </c>
      <c r="L323" s="45">
        <f t="shared" si="178"/>
        <v>-0.19999999999999996</v>
      </c>
      <c r="M323" s="8">
        <f t="shared" si="211"/>
        <v>-0.19999999999999996</v>
      </c>
      <c r="N323" s="8">
        <f t="shared" si="174"/>
        <v>-0.19999999999999996</v>
      </c>
      <c r="P323" s="20">
        <f>IF(data!U322="","",data!U322)</f>
        <v>0.91572775117221139</v>
      </c>
      <c r="Q323" s="20">
        <f>IF(ISNA(data!Y322)=TRUE,"",IF(data!Y322="","",data!Y322))</f>
        <v>26.280975818395298</v>
      </c>
      <c r="R323" s="20">
        <f t="shared" si="179"/>
        <v>26.280975818395298</v>
      </c>
      <c r="S323" s="8">
        <f t="shared" si="209"/>
        <v>-0.3901550504290231</v>
      </c>
      <c r="T323" s="34">
        <f t="shared" si="198"/>
        <v>-0.3901550504290231</v>
      </c>
      <c r="U323" s="30">
        <f t="shared" si="214"/>
        <v>-0.3901550504290231</v>
      </c>
      <c r="V323" s="30">
        <f t="shared" si="180"/>
        <v>-0.3901550504290231</v>
      </c>
      <c r="X323" s="9">
        <f>IF(data!W322="","",data!W322)</f>
        <v>371.29500000000007</v>
      </c>
      <c r="Y323" s="96">
        <f>IF(data!AA322="",#N/A,data!AA322)</f>
        <v>10656.000000000002</v>
      </c>
      <c r="Z323" s="99">
        <f t="shared" si="181"/>
        <v>10656.000000000002</v>
      </c>
      <c r="AA323" s="8">
        <f t="shared" si="210"/>
        <v>-0.19999999999999996</v>
      </c>
      <c r="AB323" s="34">
        <f t="shared" si="199"/>
        <v>-0.19999999999999996</v>
      </c>
      <c r="AC323" s="30">
        <f t="shared" si="215"/>
        <v>-0.19999999999999996</v>
      </c>
      <c r="AD323" s="30">
        <f t="shared" si="186"/>
        <v>-0.19999999999999996</v>
      </c>
      <c r="AE323" s="15">
        <f>data!G322</f>
        <v>0.15015015015015012</v>
      </c>
      <c r="AF323" s="30">
        <f t="shared" si="207"/>
        <v>8.5245901639344358E-3</v>
      </c>
      <c r="AG323" s="30">
        <f t="shared" si="182"/>
        <v>0</v>
      </c>
      <c r="AH323" s="15" t="str">
        <f t="shared" si="187"/>
        <v/>
      </c>
      <c r="AI323" s="9">
        <f>data!C322</f>
        <v>4.258330465859899</v>
      </c>
      <c r="AJ323" s="8">
        <f t="shared" si="183"/>
        <v>0.31180884676145326</v>
      </c>
      <c r="AK323" s="8">
        <f t="shared" si="184"/>
        <v>0.31180884676145326</v>
      </c>
      <c r="AL323" s="74">
        <f t="shared" si="188"/>
        <v>0.31180884676145326</v>
      </c>
      <c r="AR323" s="46">
        <f t="shared" si="176"/>
        <v>1.9186849804941675E-2</v>
      </c>
      <c r="AS323" s="46">
        <f t="shared" si="197"/>
        <v>-0.17212499999999994</v>
      </c>
      <c r="AT323" s="46">
        <f t="shared" si="177"/>
        <v>-0.18081315019505828</v>
      </c>
    </row>
    <row r="324" spans="1:46">
      <c r="A324">
        <v>1691</v>
      </c>
      <c r="B324">
        <v>1691</v>
      </c>
      <c r="C324">
        <f t="shared" si="171"/>
        <v>1691</v>
      </c>
      <c r="D324">
        <f t="shared" si="172"/>
        <v>1691</v>
      </c>
      <c r="E324" s="15">
        <f t="shared" si="173"/>
        <v>1691</v>
      </c>
      <c r="F324" s="9">
        <f>IF(data!V323="","",data!V323)</f>
        <v>138.5</v>
      </c>
      <c r="G324" s="35">
        <f t="shared" si="189"/>
        <v>8.6562500000000001E-2</v>
      </c>
      <c r="H324" s="35">
        <f t="shared" si="185"/>
        <v>8.5234375000000001E-2</v>
      </c>
      <c r="I324" s="9" t="str">
        <f>IF(data!Z323="","",data!Z323)</f>
        <v/>
      </c>
      <c r="J324" s="9">
        <f t="shared" si="175"/>
        <v>1600</v>
      </c>
      <c r="K324" s="49">
        <f>K325</f>
        <v>0</v>
      </c>
      <c r="L324" s="45">
        <f t="shared" si="178"/>
        <v>0</v>
      </c>
      <c r="N324" s="8" t="str">
        <f t="shared" si="174"/>
        <v/>
      </c>
      <c r="P324" s="20">
        <f>IF(data!U323="","",data!U323)</f>
        <v>1.4542410235687067</v>
      </c>
      <c r="Q324" s="20" t="str">
        <f>IF(ISNA(data!Y323)=TRUE,"",IF(data!Y323="","",data!Y323))</f>
        <v/>
      </c>
      <c r="R324" s="20">
        <f t="shared" si="179"/>
        <v>26.280975818395298</v>
      </c>
      <c r="S324" s="49">
        <f>S325</f>
        <v>-0.21783545002760896</v>
      </c>
      <c r="T324" s="34">
        <f t="shared" si="198"/>
        <v>0</v>
      </c>
      <c r="U324" s="15"/>
      <c r="V324" s="30" t="str">
        <f t="shared" si="180"/>
        <v/>
      </c>
      <c r="X324" s="9">
        <f>IF(data!W323="","",data!W323)</f>
        <v>922.4100000000002</v>
      </c>
      <c r="Y324" s="96" t="e">
        <f>IF(data!AA323="",#N/A,data!AA323)</f>
        <v>#N/A</v>
      </c>
      <c r="Z324" s="99">
        <f t="shared" si="181"/>
        <v>10656.000000000002</v>
      </c>
      <c r="AA324" s="49">
        <f>AA325</f>
        <v>0</v>
      </c>
      <c r="AB324" s="34">
        <f t="shared" si="199"/>
        <v>0</v>
      </c>
      <c r="AC324" s="15"/>
      <c r="AD324" s="30"/>
      <c r="AE324" s="15">
        <f>data!G323</f>
        <v>0.15015015015015012</v>
      </c>
      <c r="AF324" s="30">
        <f t="shared" si="207"/>
        <v>8.5245901639344358E-3</v>
      </c>
      <c r="AG324" s="30">
        <f t="shared" si="182"/>
        <v>0</v>
      </c>
      <c r="AH324" s="15" t="str">
        <f t="shared" si="187"/>
        <v/>
      </c>
      <c r="AI324" s="9">
        <f>data!C323</f>
        <v>6.6615339757964884</v>
      </c>
      <c r="AJ324" s="8">
        <f t="shared" si="183"/>
        <v>0.56435345476441379</v>
      </c>
      <c r="AK324" s="8">
        <f t="shared" si="184"/>
        <v>0.56435345476441379</v>
      </c>
      <c r="AL324" s="74">
        <f t="shared" si="188"/>
        <v>0.56435345476441379</v>
      </c>
      <c r="AR324" s="46">
        <f t="shared" si="176"/>
        <v>7.7378291612483885E-2</v>
      </c>
      <c r="AS324" s="46" t="str">
        <f t="shared" si="197"/>
        <v/>
      </c>
      <c r="AT324" s="46" t="str">
        <f t="shared" si="177"/>
        <v/>
      </c>
    </row>
    <row r="325" spans="1:46">
      <c r="A325">
        <v>1692</v>
      </c>
      <c r="B325">
        <v>1692</v>
      </c>
      <c r="C325">
        <f t="shared" ref="C325:C388" si="216">A325</f>
        <v>1692</v>
      </c>
      <c r="D325">
        <f t="shared" ref="D325:D388" si="217">A325</f>
        <v>1692</v>
      </c>
      <c r="E325" s="15">
        <f t="shared" ref="E325:E388" si="218">A325</f>
        <v>1692</v>
      </c>
      <c r="F325" s="9">
        <f>IF(data!V324="","",data!V324)</f>
        <v>136.375</v>
      </c>
      <c r="G325" s="35"/>
      <c r="H325" s="35">
        <f t="shared" si="185"/>
        <v>0.1184375</v>
      </c>
      <c r="I325" s="9">
        <f>IF(data!Z324="","",data!Z324)</f>
        <v>1600</v>
      </c>
      <c r="J325" s="9">
        <f t="shared" si="175"/>
        <v>1600</v>
      </c>
      <c r="K325" s="8">
        <f>M325</f>
        <v>0</v>
      </c>
      <c r="L325" s="45">
        <f t="shared" si="178"/>
        <v>0</v>
      </c>
      <c r="M325" s="8">
        <f>(I325/I323-1)/(C325-C323)</f>
        <v>0</v>
      </c>
      <c r="N325" s="8"/>
      <c r="P325" s="20">
        <f>IF(data!U324="","",data!U324)</f>
        <v>1.2641211951038098</v>
      </c>
      <c r="Q325" s="20">
        <f>IF(ISNA(data!Y324)=TRUE,"",IF(data!Y324="","",data!Y324))</f>
        <v>14.8311194292656</v>
      </c>
      <c r="R325" s="20">
        <f t="shared" si="179"/>
        <v>14.8311194292656</v>
      </c>
      <c r="S325" s="8">
        <f>U325</f>
        <v>-0.21783545002760896</v>
      </c>
      <c r="T325" s="34">
        <f t="shared" si="198"/>
        <v>-0.43567090005521791</v>
      </c>
      <c r="U325" s="30">
        <f>(Q325/Q323-1)/(A325-A323)</f>
        <v>-0.21783545002760896</v>
      </c>
      <c r="V325" s="30"/>
      <c r="X325" s="9">
        <f>IF(data!W324="","",data!W324)</f>
        <v>908.25750000000016</v>
      </c>
      <c r="Y325" s="96">
        <f>IF(data!AA324="",#N/A,data!AA324)</f>
        <v>10656.000000000002</v>
      </c>
      <c r="Z325" s="99">
        <f t="shared" si="181"/>
        <v>10656.000000000002</v>
      </c>
      <c r="AA325" s="8">
        <f>AC325</f>
        <v>0</v>
      </c>
      <c r="AB325" s="34">
        <f t="shared" si="199"/>
        <v>0</v>
      </c>
      <c r="AC325" s="30">
        <f>(Y325/Y323-1)/(A325-A323)</f>
        <v>0</v>
      </c>
      <c r="AD325" s="30"/>
      <c r="AE325" s="15">
        <f>data!G324</f>
        <v>0.15015015015015012</v>
      </c>
      <c r="AF325" s="30">
        <f t="shared" si="207"/>
        <v>8.5245901639344358E-3</v>
      </c>
      <c r="AG325" s="30">
        <f t="shared" si="182"/>
        <v>0</v>
      </c>
      <c r="AH325" s="15" t="str">
        <f t="shared" si="187"/>
        <v/>
      </c>
      <c r="AI325" s="9">
        <f>data!C324</f>
        <v>7.5458282521255153</v>
      </c>
      <c r="AJ325" s="8">
        <f t="shared" si="183"/>
        <v>0.13274634334103141</v>
      </c>
      <c r="AK325" s="8">
        <f t="shared" si="184"/>
        <v>0.13274634334103141</v>
      </c>
      <c r="AL325" s="74">
        <f t="shared" si="188"/>
        <v>0.13274634334103141</v>
      </c>
      <c r="AR325" s="46" t="str">
        <f t="shared" si="176"/>
        <v/>
      </c>
      <c r="AS325" s="46" t="str">
        <f t="shared" si="197"/>
        <v/>
      </c>
      <c r="AT325" s="46" t="str">
        <f t="shared" si="177"/>
        <v/>
      </c>
    </row>
    <row r="326" spans="1:46">
      <c r="A326">
        <v>1693</v>
      </c>
      <c r="B326">
        <v>1693</v>
      </c>
      <c r="C326">
        <f t="shared" si="216"/>
        <v>1693</v>
      </c>
      <c r="D326">
        <f t="shared" si="217"/>
        <v>1693</v>
      </c>
      <c r="E326" s="15">
        <f t="shared" si="218"/>
        <v>1693</v>
      </c>
      <c r="F326" s="9">
        <f>IF(data!V325="","",data!V325)</f>
        <v>189.5</v>
      </c>
      <c r="G326" s="35">
        <f t="shared" si="189"/>
        <v>0.1184375</v>
      </c>
      <c r="H326" s="35">
        <f t="shared" si="185"/>
        <v>0.17645833333333333</v>
      </c>
      <c r="I326" s="9">
        <f>IF(data!Z325="","",data!Z325)</f>
        <v>1200</v>
      </c>
      <c r="J326" s="9">
        <f t="shared" ref="J326:J389" si="219">IF(I326="",J325,I326)</f>
        <v>1200</v>
      </c>
      <c r="K326" s="8">
        <f>M326</f>
        <v>-0.25</v>
      </c>
      <c r="L326" s="45">
        <f t="shared" si="178"/>
        <v>-0.25</v>
      </c>
      <c r="M326" s="8">
        <f>(I326/I325-1)/(C326-C325)</f>
        <v>-0.25</v>
      </c>
      <c r="N326" s="8">
        <f t="shared" ref="N326:N387" si="220">IF(I326="","",I326/I325-1)</f>
        <v>-0.25</v>
      </c>
      <c r="P326" s="20">
        <f>IF(data!U325="","",data!U325)</f>
        <v>1.336609849205042</v>
      </c>
      <c r="Q326" s="20">
        <f>IF(ISNA(data!Y325)=TRUE,"",IF(data!Y325="","",data!Y325))</f>
        <v>8.4640201532773123</v>
      </c>
      <c r="R326" s="20">
        <f t="shared" si="179"/>
        <v>8.4640201532773123</v>
      </c>
      <c r="S326" s="8">
        <f>U326</f>
        <v>-0.42930672268907555</v>
      </c>
      <c r="T326" s="34">
        <f t="shared" si="198"/>
        <v>-0.42930672268907555</v>
      </c>
      <c r="U326" s="30">
        <f t="shared" si="214"/>
        <v>-0.42930672268907555</v>
      </c>
      <c r="V326" s="30">
        <f t="shared" ref="V326:V387" si="221">IF(Q326="","",Q326/Q325-1)</f>
        <v>-0.42930672268907555</v>
      </c>
      <c r="X326" s="9">
        <f>IF(data!W325="","",data!W325)</f>
        <v>1262.0700000000002</v>
      </c>
      <c r="Y326" s="96">
        <f>IF(data!AA325="",#N/A,data!AA325)</f>
        <v>7992.0000000000009</v>
      </c>
      <c r="Z326" s="99">
        <f t="shared" si="181"/>
        <v>7992.0000000000009</v>
      </c>
      <c r="AA326" s="8">
        <f>AC326</f>
        <v>-0.25</v>
      </c>
      <c r="AB326" s="34">
        <f t="shared" si="199"/>
        <v>-0.25</v>
      </c>
      <c r="AC326" s="30">
        <f t="shared" ref="AC326" si="222">(Y326/Y325-1)/(A326-A325)</f>
        <v>-0.25</v>
      </c>
      <c r="AD326" s="30">
        <f t="shared" ref="AD326:AD385" si="223">IF(Y326="","",Y326/Y325-1)</f>
        <v>-0.25</v>
      </c>
      <c r="AE326" s="15">
        <f>data!G325</f>
        <v>0.15015015015015012</v>
      </c>
      <c r="AF326" s="30">
        <f t="shared" si="207"/>
        <v>8.5245901639344358E-3</v>
      </c>
      <c r="AG326" s="30">
        <f t="shared" si="182"/>
        <v>0</v>
      </c>
      <c r="AH326" s="15" t="str">
        <f t="shared" si="187"/>
        <v/>
      </c>
      <c r="AI326" s="9">
        <f>data!C325</f>
        <v>9.9166599889888047</v>
      </c>
      <c r="AJ326" s="8">
        <f t="shared" si="183"/>
        <v>0.31419105466593034</v>
      </c>
      <c r="AK326" s="8">
        <f t="shared" si="184"/>
        <v>0.31419105466593034</v>
      </c>
      <c r="AL326" s="74">
        <f t="shared" si="188"/>
        <v>0.31419105466593034</v>
      </c>
      <c r="AR326" s="46">
        <f t="shared" ref="AR326:AR389" si="224">IF(G326="","",(1+G326)/(1+AF326)-1)</f>
        <v>0.10898386703511065</v>
      </c>
      <c r="AS326" s="46">
        <f t="shared" si="197"/>
        <v>-0.1315625</v>
      </c>
      <c r="AT326" s="46">
        <f t="shared" ref="AT326:AT389" si="225">IF(AR326&lt;&gt;"",IF(AD326&lt;&gt;"",SUM(AR326,AD326),""),"")</f>
        <v>-0.14101613296488935</v>
      </c>
    </row>
    <row r="327" spans="1:46">
      <c r="A327">
        <v>1694</v>
      </c>
      <c r="B327">
        <v>1694</v>
      </c>
      <c r="C327">
        <f t="shared" si="216"/>
        <v>1694</v>
      </c>
      <c r="D327">
        <f t="shared" si="217"/>
        <v>1694</v>
      </c>
      <c r="E327" s="15">
        <f t="shared" si="218"/>
        <v>1694</v>
      </c>
      <c r="F327" s="9">
        <f>IF(data!V326="","",data!V326)</f>
        <v>211.75</v>
      </c>
      <c r="G327" s="35">
        <f t="shared" si="189"/>
        <v>0.17645833333333333</v>
      </c>
      <c r="H327" s="35">
        <f t="shared" si="185"/>
        <v>5.8749999999999997E-2</v>
      </c>
      <c r="I327" s="9" t="str">
        <f>IF(data!Z326="","",data!Z326)</f>
        <v/>
      </c>
      <c r="J327" s="9">
        <f t="shared" si="219"/>
        <v>1200</v>
      </c>
      <c r="K327" s="49">
        <f>K328</f>
        <v>0.16666666666666663</v>
      </c>
      <c r="L327" s="45">
        <f t="shared" ref="L327:L390" si="226">J327/J326-1</f>
        <v>0</v>
      </c>
      <c r="N327" s="8" t="str">
        <f t="shared" si="220"/>
        <v/>
      </c>
      <c r="P327" s="20">
        <f>IF(data!U326="","",data!U326)</f>
        <v>1.4161918713633468</v>
      </c>
      <c r="Q327" s="20" t="str">
        <f>IF(ISNA(data!Y326)=TRUE,"",IF(data!Y326="","",data!Y326))</f>
        <v/>
      </c>
      <c r="R327" s="20">
        <f t="shared" ref="R327:R390" si="227">IF(Q327="",R326,Q327)</f>
        <v>8.4640201532773123</v>
      </c>
      <c r="S327" s="49">
        <f>S328</f>
        <v>0.69477911646586299</v>
      </c>
      <c r="T327" s="34">
        <f t="shared" si="198"/>
        <v>0</v>
      </c>
      <c r="U327" s="15"/>
      <c r="V327" s="30" t="str">
        <f t="shared" si="221"/>
        <v/>
      </c>
      <c r="X327" s="9">
        <f>IF(data!W326="","",data!W326)</f>
        <v>1410.2550000000001</v>
      </c>
      <c r="Y327" s="96" t="e">
        <f>IF(data!AA326="",#N/A,data!AA326)</f>
        <v>#N/A</v>
      </c>
      <c r="Z327" s="99">
        <f t="shared" ref="Z327:Z390" si="228">IF(ISNA(Y327),Z326,Y327)</f>
        <v>7992.0000000000009</v>
      </c>
      <c r="AA327" s="49">
        <f>AA328</f>
        <v>0.16666666666666674</v>
      </c>
      <c r="AB327" s="34">
        <f t="shared" si="199"/>
        <v>0</v>
      </c>
      <c r="AC327" s="15"/>
      <c r="AD327" s="30"/>
      <c r="AE327" s="15">
        <f>data!G326</f>
        <v>0.15015015015015012</v>
      </c>
      <c r="AF327" s="30">
        <f t="shared" si="207"/>
        <v>8.5245901639344358E-3</v>
      </c>
      <c r="AG327" s="30">
        <f t="shared" ref="AG327:AG390" si="229">AE327/AE326-1</f>
        <v>0</v>
      </c>
      <c r="AH327" s="15" t="str">
        <f t="shared" si="187"/>
        <v/>
      </c>
      <c r="AI327" s="9">
        <f>data!C326</f>
        <v>10.458326290908362</v>
      </c>
      <c r="AJ327" s="8">
        <f t="shared" ref="AJ327:AJ390" si="230">AI327/AI326-1</f>
        <v>5.4621848739495826E-2</v>
      </c>
      <c r="AK327" s="8">
        <f t="shared" ref="AK327:AK390" si="231">AI327/AI326-1</f>
        <v>5.4621848739495826E-2</v>
      </c>
      <c r="AL327" s="74">
        <f t="shared" si="188"/>
        <v>5.4621848739495826E-2</v>
      </c>
      <c r="AR327" s="46">
        <f t="shared" si="224"/>
        <v>0.1665142771998267</v>
      </c>
      <c r="AS327" s="46" t="str">
        <f t="shared" si="197"/>
        <v/>
      </c>
      <c r="AT327" s="46" t="str">
        <f t="shared" si="225"/>
        <v/>
      </c>
    </row>
    <row r="328" spans="1:46">
      <c r="A328">
        <v>1695</v>
      </c>
      <c r="B328">
        <v>1695</v>
      </c>
      <c r="C328">
        <f t="shared" si="216"/>
        <v>1695</v>
      </c>
      <c r="D328">
        <f t="shared" si="217"/>
        <v>1695</v>
      </c>
      <c r="E328" s="15">
        <f t="shared" si="218"/>
        <v>1695</v>
      </c>
      <c r="F328" s="9">
        <f>IF(data!V327="","",data!V327)</f>
        <v>70.5</v>
      </c>
      <c r="G328" s="35"/>
      <c r="H328" s="35">
        <f t="shared" si="185"/>
        <v>6.5859374999999998E-2</v>
      </c>
      <c r="I328" s="9">
        <f>IF(data!Z327="","",data!Z327)</f>
        <v>1600</v>
      </c>
      <c r="J328" s="9">
        <f t="shared" si="219"/>
        <v>1600</v>
      </c>
      <c r="K328" s="8">
        <f>M328</f>
        <v>0.16666666666666663</v>
      </c>
      <c r="L328" s="45">
        <f t="shared" si="226"/>
        <v>0.33333333333333326</v>
      </c>
      <c r="M328" s="8">
        <f>(I328/I326-1)/(C328-C326)</f>
        <v>0.16666666666666663</v>
      </c>
      <c r="N328" s="8"/>
      <c r="P328" s="20">
        <f>IF(data!U327="","",data!U327)</f>
        <v>0.8911759171174698</v>
      </c>
      <c r="Q328" s="20">
        <f>IF(ISNA(data!Y327)=TRUE,"",IF(data!Y327="","",data!Y327))</f>
        <v>20.225269040963852</v>
      </c>
      <c r="R328" s="20">
        <f t="shared" si="227"/>
        <v>20.225269040963852</v>
      </c>
      <c r="S328" s="8">
        <f>U328</f>
        <v>0.69477911646586299</v>
      </c>
      <c r="T328" s="34">
        <f t="shared" si="198"/>
        <v>1.389558232931726</v>
      </c>
      <c r="U328" s="30">
        <f>(Q328/Q326-1)/(A328-A326)</f>
        <v>0.69477911646586299</v>
      </c>
      <c r="V328" s="30"/>
      <c r="X328" s="9">
        <f>IF(data!W327="","",data!W327)</f>
        <v>469.53000000000009</v>
      </c>
      <c r="Y328" s="96">
        <f>IF(data!AA327="",#N/A,data!AA327)</f>
        <v>10656.000000000002</v>
      </c>
      <c r="Z328" s="99">
        <f t="shared" si="228"/>
        <v>10656.000000000002</v>
      </c>
      <c r="AA328" s="8">
        <f>AC328</f>
        <v>0.16666666666666674</v>
      </c>
      <c r="AB328" s="34">
        <f t="shared" si="199"/>
        <v>0.33333333333333348</v>
      </c>
      <c r="AC328" s="30">
        <f>(Y328/Y326-1)/(A328-A326)</f>
        <v>0.16666666666666674</v>
      </c>
      <c r="AD328" s="30"/>
      <c r="AE328" s="15">
        <f>data!G327</f>
        <v>0.15015015015015012</v>
      </c>
      <c r="AF328" s="30">
        <f t="shared" si="207"/>
        <v>8.5245901639344358E-3</v>
      </c>
      <c r="AG328" s="30">
        <f t="shared" si="229"/>
        <v>0</v>
      </c>
      <c r="AH328" s="15" t="str">
        <f t="shared" si="187"/>
        <v/>
      </c>
      <c r="AI328" s="9">
        <f>data!C327</f>
        <v>5.533329607301317</v>
      </c>
      <c r="AJ328" s="8">
        <f t="shared" si="230"/>
        <v>-0.47091633466135452</v>
      </c>
      <c r="AK328" s="8">
        <f t="shared" si="231"/>
        <v>-0.47091633466135452</v>
      </c>
      <c r="AL328" s="74">
        <f t="shared" si="188"/>
        <v>-0.47091633466135452</v>
      </c>
      <c r="AR328" s="46" t="str">
        <f t="shared" si="224"/>
        <v/>
      </c>
      <c r="AS328" s="46" t="str">
        <f t="shared" si="197"/>
        <v/>
      </c>
      <c r="AT328" s="46" t="str">
        <f t="shared" si="225"/>
        <v/>
      </c>
    </row>
    <row r="329" spans="1:46">
      <c r="A329">
        <v>1696</v>
      </c>
      <c r="B329">
        <v>1696</v>
      </c>
      <c r="C329">
        <f t="shared" si="216"/>
        <v>1696</v>
      </c>
      <c r="D329">
        <f t="shared" si="217"/>
        <v>1696</v>
      </c>
      <c r="E329" s="15">
        <f t="shared" si="218"/>
        <v>1696</v>
      </c>
      <c r="F329" s="9">
        <f>IF(data!V328="","",data!V328)</f>
        <v>105.375</v>
      </c>
      <c r="G329" s="35">
        <f t="shared" si="189"/>
        <v>6.5859374999999998E-2</v>
      </c>
      <c r="H329" s="35">
        <f t="shared" ref="H329:H392" si="232">IF(F330="","",F330/J329)</f>
        <v>7.332848837209302E-2</v>
      </c>
      <c r="I329" s="9">
        <f>IF(data!Z328="","",data!Z328)</f>
        <v>1720</v>
      </c>
      <c r="J329" s="9">
        <f t="shared" si="219"/>
        <v>1720</v>
      </c>
      <c r="K329" s="8">
        <f>M329</f>
        <v>7.4999999999999956E-2</v>
      </c>
      <c r="L329" s="45">
        <f t="shared" si="226"/>
        <v>7.4999999999999956E-2</v>
      </c>
      <c r="M329" s="8">
        <f>(I329/I328-1)/(C329-C328)</f>
        <v>7.4999999999999956E-2</v>
      </c>
      <c r="N329" s="8">
        <f t="shared" si="220"/>
        <v>7.4999999999999956E-2</v>
      </c>
      <c r="P329" s="20">
        <f>IF(data!U328="","",data!U328)</f>
        <v>1.1859260605450521</v>
      </c>
      <c r="Q329" s="20">
        <f>IF(ISNA(data!Y328)=TRUE,"",IF(data!Y328="","",data!Y328))</f>
        <v>19.357464523250204</v>
      </c>
      <c r="R329" s="20">
        <f t="shared" si="227"/>
        <v>19.357464523250204</v>
      </c>
      <c r="S329" s="8">
        <f>U329</f>
        <v>-4.2906945561812515E-2</v>
      </c>
      <c r="T329" s="34">
        <f t="shared" si="198"/>
        <v>-4.2906945561812515E-2</v>
      </c>
      <c r="U329" s="30">
        <f t="shared" ref="U329:U332" si="233">(Q329/Q328-1)/(A329-A328)</f>
        <v>-4.2906945561812515E-2</v>
      </c>
      <c r="V329" s="30">
        <f t="shared" si="221"/>
        <v>-4.2906945561812515E-2</v>
      </c>
      <c r="X329" s="9">
        <f>IF(data!W328="","",data!W328)</f>
        <v>701.79750000000013</v>
      </c>
      <c r="Y329" s="96">
        <f>IF(data!AA328="",#N/A,data!AA328)</f>
        <v>11455.200000000003</v>
      </c>
      <c r="Z329" s="99">
        <f t="shared" si="228"/>
        <v>11455.200000000003</v>
      </c>
      <c r="AA329" s="8">
        <f>AC329</f>
        <v>7.4999999999999956E-2</v>
      </c>
      <c r="AB329" s="34">
        <f t="shared" si="199"/>
        <v>7.4999999999999956E-2</v>
      </c>
      <c r="AC329" s="30">
        <f t="shared" ref="AC329:AC332" si="234">(Y329/Y328-1)/(A329-A328)</f>
        <v>7.4999999999999956E-2</v>
      </c>
      <c r="AD329" s="30">
        <f t="shared" si="223"/>
        <v>7.4999999999999956E-2</v>
      </c>
      <c r="AE329" s="15">
        <f>data!G328</f>
        <v>0.15015015015015012</v>
      </c>
      <c r="AF329" s="30">
        <f t="shared" si="207"/>
        <v>8.5245901639344358E-3</v>
      </c>
      <c r="AG329" s="30">
        <f t="shared" si="229"/>
        <v>0</v>
      </c>
      <c r="AH329" s="15" t="str">
        <f t="shared" ref="AH329:AH392" si="235">IF(AE329=AE328,"",IF(AE328=AE327,"",AE329/AE328-1))</f>
        <v/>
      </c>
      <c r="AI329" s="9">
        <f>data!C328</f>
        <v>6.2149958149477742</v>
      </c>
      <c r="AJ329" s="8">
        <f t="shared" si="230"/>
        <v>0.12319277108433724</v>
      </c>
      <c r="AK329" s="8">
        <f t="shared" si="231"/>
        <v>0.12319277108433724</v>
      </c>
      <c r="AL329" s="74">
        <f t="shared" ref="AL329:AL392" si="236">IF(AI329=AI328,"",IF(AI328=AI327,"",AI329/AI328-1))</f>
        <v>0.12319277108433724</v>
      </c>
      <c r="AR329" s="46">
        <f t="shared" si="224"/>
        <v>5.6850160516905168E-2</v>
      </c>
      <c r="AS329" s="46">
        <f t="shared" si="197"/>
        <v>0.14085937499999995</v>
      </c>
      <c r="AT329" s="46">
        <f t="shared" si="225"/>
        <v>0.13185016051690512</v>
      </c>
    </row>
    <row r="330" spans="1:46">
      <c r="A330">
        <v>1697</v>
      </c>
      <c r="B330">
        <v>1697</v>
      </c>
      <c r="C330">
        <f t="shared" si="216"/>
        <v>1697</v>
      </c>
      <c r="D330">
        <f t="shared" si="217"/>
        <v>1697</v>
      </c>
      <c r="E330" s="15">
        <f t="shared" si="218"/>
        <v>1697</v>
      </c>
      <c r="F330" s="9">
        <f>IF(data!V329="","",data!V329)</f>
        <v>126.125</v>
      </c>
      <c r="G330" s="35">
        <f t="shared" si="189"/>
        <v>7.332848837209302E-2</v>
      </c>
      <c r="H330" s="35">
        <f t="shared" si="232"/>
        <v>8.6180555555555552E-2</v>
      </c>
      <c r="I330" s="9">
        <f>IF(data!Z329="","",data!Z329)</f>
        <v>1800</v>
      </c>
      <c r="J330" s="9">
        <f t="shared" si="219"/>
        <v>1800</v>
      </c>
      <c r="K330" s="8">
        <f>M330</f>
        <v>4.6511627906976827E-2</v>
      </c>
      <c r="L330" s="45">
        <f t="shared" si="226"/>
        <v>4.6511627906976827E-2</v>
      </c>
      <c r="M330" s="8">
        <f>(I330/I329-1)/(C330-C329)</f>
        <v>4.6511627906976827E-2</v>
      </c>
      <c r="N330" s="8">
        <f t="shared" si="220"/>
        <v>4.6511627906976827E-2</v>
      </c>
      <c r="P330" s="20">
        <f>IF(data!U329="","",data!U329)</f>
        <v>1.1599289671112125</v>
      </c>
      <c r="Q330" s="20">
        <f>IF(ISNA(data!Y329)=TRUE,"",IF(data!Y329="","",data!Y329))</f>
        <v>16.553991205551498</v>
      </c>
      <c r="R330" s="20">
        <f t="shared" si="227"/>
        <v>16.553991205551498</v>
      </c>
      <c r="S330" s="8">
        <f>U330</f>
        <v>-0.14482647323627851</v>
      </c>
      <c r="T330" s="34">
        <f t="shared" si="198"/>
        <v>-0.14482647323627851</v>
      </c>
      <c r="U330" s="30">
        <f t="shared" si="233"/>
        <v>-0.14482647323627851</v>
      </c>
      <c r="V330" s="30">
        <f t="shared" si="221"/>
        <v>-0.14482647323627851</v>
      </c>
      <c r="X330" s="9">
        <f>IF(data!W329="","",data!W329)</f>
        <v>839.99250000000018</v>
      </c>
      <c r="Y330" s="96">
        <f>IF(data!AA329="",#N/A,data!AA329)</f>
        <v>11988.000000000002</v>
      </c>
      <c r="Z330" s="99">
        <f t="shared" si="228"/>
        <v>11988.000000000002</v>
      </c>
      <c r="AA330" s="8">
        <f>AC330</f>
        <v>4.6511627906976605E-2</v>
      </c>
      <c r="AB330" s="34">
        <f t="shared" si="199"/>
        <v>4.6511627906976605E-2</v>
      </c>
      <c r="AC330" s="30">
        <f t="shared" si="234"/>
        <v>4.6511627906976605E-2</v>
      </c>
      <c r="AD330" s="30">
        <f t="shared" si="223"/>
        <v>4.6511627906976605E-2</v>
      </c>
      <c r="AE330" s="15">
        <f>data!G329</f>
        <v>0.15015015015015012</v>
      </c>
      <c r="AF330" s="30">
        <f t="shared" si="207"/>
        <v>8.5245901639344358E-3</v>
      </c>
      <c r="AG330" s="30">
        <f t="shared" si="229"/>
        <v>0</v>
      </c>
      <c r="AH330" s="15" t="str">
        <f t="shared" si="235"/>
        <v/>
      </c>
      <c r="AI330" s="9">
        <f>data!C329</f>
        <v>7.6055504341320308</v>
      </c>
      <c r="AJ330" s="8">
        <f t="shared" si="230"/>
        <v>0.22374184321086976</v>
      </c>
      <c r="AK330" s="8">
        <f t="shared" si="231"/>
        <v>0.22374184321086976</v>
      </c>
      <c r="AL330" s="74">
        <f t="shared" si="236"/>
        <v>0.22374184321086976</v>
      </c>
      <c r="AR330" s="46">
        <f t="shared" si="224"/>
        <v>6.4256140941119533E-2</v>
      </c>
      <c r="AS330" s="46">
        <f t="shared" si="197"/>
        <v>0.11984011627906985</v>
      </c>
      <c r="AT330" s="46">
        <f t="shared" si="225"/>
        <v>0.11076776884809614</v>
      </c>
    </row>
    <row r="331" spans="1:46">
      <c r="A331">
        <v>1698</v>
      </c>
      <c r="B331">
        <v>1698</v>
      </c>
      <c r="C331">
        <f t="shared" si="216"/>
        <v>1698</v>
      </c>
      <c r="D331">
        <f t="shared" si="217"/>
        <v>1698</v>
      </c>
      <c r="E331" s="15">
        <f t="shared" si="218"/>
        <v>1698</v>
      </c>
      <c r="F331" s="9">
        <f>IF(data!V330="","",data!V330)</f>
        <v>155.125</v>
      </c>
      <c r="G331" s="35">
        <f t="shared" si="189"/>
        <v>8.6180555555555552E-2</v>
      </c>
      <c r="H331" s="35">
        <f t="shared" si="232"/>
        <v>0.10050000000000001</v>
      </c>
      <c r="I331" s="9">
        <f>IF(data!Z330="","",data!Z330)</f>
        <v>2000</v>
      </c>
      <c r="J331" s="9">
        <f t="shared" si="219"/>
        <v>2000</v>
      </c>
      <c r="K331" s="8">
        <f>M331</f>
        <v>0.11111111111111116</v>
      </c>
      <c r="L331" s="45">
        <f t="shared" si="226"/>
        <v>0.11111111111111116</v>
      </c>
      <c r="M331" s="8">
        <f>(I331/I330-1)/(C331-C330)</f>
        <v>0.11111111111111116</v>
      </c>
      <c r="N331" s="8">
        <f t="shared" si="220"/>
        <v>0.11111111111111116</v>
      </c>
      <c r="P331" s="20">
        <f>IF(data!U330="","",data!U330)</f>
        <v>1.4070253549118452</v>
      </c>
      <c r="Q331" s="20">
        <f>IF(ISNA(data!Y330)=TRUE,"",IF(data!Y330="","",data!Y330))</f>
        <v>18.140536404987532</v>
      </c>
      <c r="R331" s="20">
        <f t="shared" si="227"/>
        <v>18.140536404987532</v>
      </c>
      <c r="S331" s="8">
        <f>U331</f>
        <v>9.5840645300329541E-2</v>
      </c>
      <c r="T331" s="34">
        <f t="shared" si="198"/>
        <v>9.5840645300329541E-2</v>
      </c>
      <c r="U331" s="30">
        <f t="shared" si="233"/>
        <v>9.5840645300329541E-2</v>
      </c>
      <c r="V331" s="30">
        <f t="shared" si="221"/>
        <v>9.5840645300329541E-2</v>
      </c>
      <c r="X331" s="9">
        <f>IF(data!W330="","",data!W330)</f>
        <v>1033.1325000000002</v>
      </c>
      <c r="Y331" s="96">
        <f>IF(data!AA330="",#N/A,data!AA330)</f>
        <v>13320.000000000002</v>
      </c>
      <c r="Z331" s="99">
        <f t="shared" si="228"/>
        <v>13320.000000000002</v>
      </c>
      <c r="AA331" s="8">
        <f>AC331</f>
        <v>0.11111111111111116</v>
      </c>
      <c r="AB331" s="34">
        <f t="shared" si="199"/>
        <v>0.11111111111111116</v>
      </c>
      <c r="AC331" s="30">
        <f t="shared" si="234"/>
        <v>0.11111111111111116</v>
      </c>
      <c r="AD331" s="30">
        <f t="shared" si="223"/>
        <v>0.11111111111111116</v>
      </c>
      <c r="AE331" s="15">
        <f>data!G330</f>
        <v>0.15015015015015012</v>
      </c>
      <c r="AF331" s="30">
        <f t="shared" si="207"/>
        <v>8.5245901639344358E-3</v>
      </c>
      <c r="AG331" s="30">
        <f t="shared" si="229"/>
        <v>0</v>
      </c>
      <c r="AH331" s="15" t="str">
        <f t="shared" si="235"/>
        <v/>
      </c>
      <c r="AI331" s="9">
        <f>data!C330</f>
        <v>7.7115332687482443</v>
      </c>
      <c r="AJ331" s="8">
        <f t="shared" si="230"/>
        <v>1.3934932853851834E-2</v>
      </c>
      <c r="AK331" s="8">
        <f t="shared" si="231"/>
        <v>1.3934932853851834E-2</v>
      </c>
      <c r="AL331" s="74">
        <f t="shared" si="236"/>
        <v>1.3934932853851834E-2</v>
      </c>
      <c r="AR331" s="46">
        <f t="shared" si="224"/>
        <v>7.6999575567114675E-2</v>
      </c>
      <c r="AS331" s="46">
        <f t="shared" si="197"/>
        <v>0.1972916666666667</v>
      </c>
      <c r="AT331" s="46">
        <f t="shared" si="225"/>
        <v>0.18811068667822584</v>
      </c>
    </row>
    <row r="332" spans="1:46">
      <c r="A332">
        <v>1699</v>
      </c>
      <c r="B332">
        <v>1699</v>
      </c>
      <c r="C332">
        <f t="shared" si="216"/>
        <v>1699</v>
      </c>
      <c r="D332">
        <f t="shared" si="217"/>
        <v>1699</v>
      </c>
      <c r="E332" s="15">
        <f t="shared" si="218"/>
        <v>1699</v>
      </c>
      <c r="F332" s="9">
        <f>IF(data!V331="","",data!V331)</f>
        <v>201</v>
      </c>
      <c r="G332" s="35">
        <f t="shared" ref="G332:G337" si="237">F332/I331</f>
        <v>0.10050000000000001</v>
      </c>
      <c r="H332" s="35">
        <f t="shared" si="232"/>
        <v>0.1102764423076923</v>
      </c>
      <c r="I332" s="9">
        <f>IF(data!Z331="","",data!Z331)</f>
        <v>2080</v>
      </c>
      <c r="J332" s="9">
        <f t="shared" si="219"/>
        <v>2080</v>
      </c>
      <c r="K332" s="8">
        <f>M332</f>
        <v>4.0000000000000036E-2</v>
      </c>
      <c r="L332" s="45">
        <f t="shared" si="226"/>
        <v>4.0000000000000036E-2</v>
      </c>
      <c r="M332" s="8">
        <f>(I332/I331-1)/(C332-C331)</f>
        <v>4.0000000000000036E-2</v>
      </c>
      <c r="N332" s="8">
        <f t="shared" si="220"/>
        <v>4.0000000000000036E-2</v>
      </c>
      <c r="P332" s="20">
        <f>IF(data!U331="","",data!U331)</f>
        <v>1.7519115441869162</v>
      </c>
      <c r="Q332" s="20">
        <f>IF(ISNA(data!Y331)=TRUE,"",IF(data!Y331="","",data!Y331))</f>
        <v>18.12923389009346</v>
      </c>
      <c r="R332" s="20">
        <f t="shared" si="227"/>
        <v>18.12923389009346</v>
      </c>
      <c r="S332" s="8">
        <f>U332</f>
        <v>-6.2305295950149109E-4</v>
      </c>
      <c r="T332" s="34">
        <f t="shared" si="198"/>
        <v>-6.2305295950149109E-4</v>
      </c>
      <c r="U332" s="30">
        <f t="shared" si="233"/>
        <v>-6.2305295950149109E-4</v>
      </c>
      <c r="V332" s="30">
        <f t="shared" si="221"/>
        <v>-6.2305295950149109E-4</v>
      </c>
      <c r="X332" s="9">
        <f>IF(data!W331="","",data!W331)</f>
        <v>1338.6600000000003</v>
      </c>
      <c r="Y332" s="96">
        <f>IF(data!AA331="",#N/A,data!AA331)</f>
        <v>13852.800000000003</v>
      </c>
      <c r="Z332" s="99">
        <f t="shared" si="228"/>
        <v>13852.800000000003</v>
      </c>
      <c r="AA332" s="8">
        <f>AC332</f>
        <v>4.0000000000000036E-2</v>
      </c>
      <c r="AB332" s="34">
        <f t="shared" si="199"/>
        <v>4.0000000000000036E-2</v>
      </c>
      <c r="AC332" s="30">
        <f t="shared" si="234"/>
        <v>4.0000000000000036E-2</v>
      </c>
      <c r="AD332" s="30">
        <f t="shared" si="223"/>
        <v>4.0000000000000036E-2</v>
      </c>
      <c r="AE332" s="15">
        <f>data!G331</f>
        <v>0.15015015015015012</v>
      </c>
      <c r="AF332" s="30">
        <f t="shared" si="207"/>
        <v>8.5245901639344358E-3</v>
      </c>
      <c r="AG332" s="30">
        <f t="shared" si="229"/>
        <v>0</v>
      </c>
      <c r="AH332" s="15" t="str">
        <f t="shared" si="235"/>
        <v/>
      </c>
      <c r="AI332" s="9">
        <f>data!C331</f>
        <v>8.0249945961312754</v>
      </c>
      <c r="AJ332" s="8">
        <f t="shared" si="230"/>
        <v>4.0648379052368844E-2</v>
      </c>
      <c r="AK332" s="8">
        <f t="shared" si="231"/>
        <v>4.0648379052368844E-2</v>
      </c>
      <c r="AL332" s="74">
        <f t="shared" si="236"/>
        <v>4.0648379052368844E-2</v>
      </c>
      <c r="AR332" s="46">
        <f t="shared" si="224"/>
        <v>9.1197984395318787E-2</v>
      </c>
      <c r="AS332" s="46">
        <f t="shared" si="197"/>
        <v>0.14050000000000004</v>
      </c>
      <c r="AT332" s="46">
        <f t="shared" si="225"/>
        <v>0.13119798439531882</v>
      </c>
    </row>
    <row r="333" spans="1:46">
      <c r="A333">
        <v>1700</v>
      </c>
      <c r="B333">
        <v>1700</v>
      </c>
      <c r="C333">
        <f t="shared" si="216"/>
        <v>1700</v>
      </c>
      <c r="D333">
        <f t="shared" si="217"/>
        <v>1700</v>
      </c>
      <c r="E333" s="15">
        <f t="shared" si="218"/>
        <v>1700</v>
      </c>
      <c r="F333" s="9">
        <f>IF(data!V332="","",data!V332)</f>
        <v>229.375</v>
      </c>
      <c r="G333" s="35">
        <f t="shared" si="237"/>
        <v>0.1102764423076923</v>
      </c>
      <c r="H333" s="35">
        <f t="shared" si="232"/>
        <v>6.1959134615384617E-2</v>
      </c>
      <c r="I333" s="9" t="str">
        <f>IF(data!Z332="","",data!Z332)</f>
        <v/>
      </c>
      <c r="J333" s="9">
        <f t="shared" si="219"/>
        <v>2080</v>
      </c>
      <c r="K333" s="49">
        <f>K334</f>
        <v>7.6923076923076872E-2</v>
      </c>
      <c r="L333" s="45">
        <f t="shared" si="226"/>
        <v>0</v>
      </c>
      <c r="N333" s="8" t="str">
        <f t="shared" si="220"/>
        <v/>
      </c>
      <c r="P333" s="20">
        <f>IF(data!U332="","",data!U332)</f>
        <v>1.6793510287373834</v>
      </c>
      <c r="Q333" s="20" t="str">
        <f>IF(ISNA(data!Y332)=TRUE,"",IF(data!Y332="","",data!Y332))</f>
        <v/>
      </c>
      <c r="R333" s="20">
        <f t="shared" si="227"/>
        <v>18.12923389009346</v>
      </c>
      <c r="S333" s="49">
        <f>S334</f>
        <v>6.7726265151157761E-2</v>
      </c>
      <c r="T333" s="34">
        <f t="shared" si="198"/>
        <v>0</v>
      </c>
      <c r="U333" s="15"/>
      <c r="V333" s="30" t="str">
        <f t="shared" si="221"/>
        <v/>
      </c>
      <c r="X333" s="9">
        <f>IF(data!W332="","",data!W332)</f>
        <v>1527.6375000000003</v>
      </c>
      <c r="Y333" s="96" t="e">
        <f>IF(data!AA332="",#N/A,data!AA332)</f>
        <v>#N/A</v>
      </c>
      <c r="Z333" s="99">
        <f t="shared" si="228"/>
        <v>13852.800000000003</v>
      </c>
      <c r="AA333" s="49">
        <f>AA334</f>
        <v>-2.4428274428274555E-2</v>
      </c>
      <c r="AB333" s="34">
        <f t="shared" si="199"/>
        <v>0</v>
      </c>
      <c r="AC333" s="15"/>
      <c r="AD333" s="30"/>
      <c r="AE333" s="15">
        <f>data!G332</f>
        <v>0.15015015015015012</v>
      </c>
      <c r="AF333" s="30">
        <f>AF334</f>
        <v>8.5245901639344358E-3</v>
      </c>
      <c r="AG333" s="30">
        <f t="shared" si="229"/>
        <v>0</v>
      </c>
      <c r="AH333" s="15" t="str">
        <f t="shared" si="235"/>
        <v/>
      </c>
      <c r="AI333" s="9">
        <f>data!C332</f>
        <v>9.5535649953943764</v>
      </c>
      <c r="AJ333" s="8">
        <f t="shared" si="230"/>
        <v>0.19047619047619069</v>
      </c>
      <c r="AK333" s="8">
        <f t="shared" si="231"/>
        <v>0.19047619047619069</v>
      </c>
      <c r="AL333" s="74">
        <f t="shared" si="236"/>
        <v>0.19047619047619069</v>
      </c>
      <c r="AR333" s="46">
        <f t="shared" si="224"/>
        <v>0.10089179097479239</v>
      </c>
      <c r="AS333" s="46" t="str">
        <f t="shared" si="197"/>
        <v/>
      </c>
      <c r="AT333" s="46" t="str">
        <f t="shared" si="225"/>
        <v/>
      </c>
    </row>
    <row r="334" spans="1:46">
      <c r="A334">
        <v>1701</v>
      </c>
      <c r="B334">
        <v>1701</v>
      </c>
      <c r="C334">
        <f t="shared" si="216"/>
        <v>1701</v>
      </c>
      <c r="D334">
        <f t="shared" si="217"/>
        <v>1701</v>
      </c>
      <c r="E334" s="15">
        <f t="shared" si="218"/>
        <v>1701</v>
      </c>
      <c r="F334" s="9">
        <f>IF(data!V333="","",data!V333)</f>
        <v>128.875</v>
      </c>
      <c r="G334" s="35"/>
      <c r="H334" s="35">
        <f t="shared" si="232"/>
        <v>3.0885416666666665E-2</v>
      </c>
      <c r="I334" s="9">
        <f>IF(data!Z333="","",data!Z333)</f>
        <v>2400</v>
      </c>
      <c r="J334" s="9">
        <f t="shared" si="219"/>
        <v>2400</v>
      </c>
      <c r="K334" s="8">
        <f>M334</f>
        <v>7.6923076923076872E-2</v>
      </c>
      <c r="L334" s="45">
        <f t="shared" si="226"/>
        <v>0.15384615384615374</v>
      </c>
      <c r="M334" s="8">
        <f>(I334/I332-1)/(C334-C332)</f>
        <v>7.6923076923076872E-2</v>
      </c>
      <c r="N334" s="8"/>
      <c r="P334" s="20">
        <f>IF(data!U333="","",data!U333)</f>
        <v>1.1053654120953402</v>
      </c>
      <c r="Q334" s="20">
        <f>IF(ISNA(data!Y333)=TRUE,"",IF(data!Y333="","",data!Y333))</f>
        <v>20.584884492949108</v>
      </c>
      <c r="R334" s="20">
        <f t="shared" si="227"/>
        <v>20.584884492949108</v>
      </c>
      <c r="S334" s="8">
        <f>U334</f>
        <v>6.7726265151157761E-2</v>
      </c>
      <c r="T334" s="34">
        <f t="shared" si="198"/>
        <v>0.13545253030231552</v>
      </c>
      <c r="U334" s="30">
        <f>(Q334/Q332-1)/(A334-A332)</f>
        <v>6.7726265151157761E-2</v>
      </c>
      <c r="V334" s="30"/>
      <c r="X334" s="9">
        <f>IF(data!W333="","",data!W333)</f>
        <v>707.52375000000006</v>
      </c>
      <c r="Y334" s="96">
        <f>IF(data!AA333="",#N/A,data!AA333)</f>
        <v>13176</v>
      </c>
      <c r="Z334" s="99">
        <f t="shared" si="228"/>
        <v>13176</v>
      </c>
      <c r="AA334" s="8">
        <f>AC334</f>
        <v>-2.4428274428274555E-2</v>
      </c>
      <c r="AB334" s="34">
        <f t="shared" si="199"/>
        <v>-4.8856548856549109E-2</v>
      </c>
      <c r="AC334" s="30">
        <f>(Y334/Y332-1)/(A334-A332)</f>
        <v>-2.4428274428274555E-2</v>
      </c>
      <c r="AD334" s="30"/>
      <c r="AE334" s="15">
        <f>data!G333</f>
        <v>0.18214936247723132</v>
      </c>
      <c r="AF334" s="30">
        <f>(AE334/AE333-1)/(A334-A309)</f>
        <v>8.5245901639344358E-3</v>
      </c>
      <c r="AG334" s="30">
        <f t="shared" si="229"/>
        <v>0.21311475409836089</v>
      </c>
      <c r="AH334" s="15" t="str">
        <f t="shared" si="235"/>
        <v/>
      </c>
      <c r="AI334" s="9">
        <f>data!C333</f>
        <v>8.1549945085919706</v>
      </c>
      <c r="AJ334" s="8">
        <f t="shared" si="230"/>
        <v>-0.14639252336448594</v>
      </c>
      <c r="AK334" s="8">
        <f t="shared" si="231"/>
        <v>-0.14639252336448594</v>
      </c>
      <c r="AL334" s="74">
        <f t="shared" si="236"/>
        <v>-0.14639252336448594</v>
      </c>
      <c r="AR334" s="46" t="str">
        <f t="shared" si="224"/>
        <v/>
      </c>
      <c r="AS334" s="46" t="str">
        <f t="shared" si="197"/>
        <v/>
      </c>
      <c r="AT334" s="46" t="str">
        <f t="shared" si="225"/>
        <v/>
      </c>
    </row>
    <row r="335" spans="1:46">
      <c r="A335">
        <v>1702</v>
      </c>
      <c r="B335">
        <v>1702</v>
      </c>
      <c r="C335">
        <f t="shared" si="216"/>
        <v>1702</v>
      </c>
      <c r="D335">
        <f t="shared" si="217"/>
        <v>1702</v>
      </c>
      <c r="E335" s="15">
        <f t="shared" si="218"/>
        <v>1702</v>
      </c>
      <c r="F335" s="9">
        <f>IF(data!V334="","",data!V334)</f>
        <v>74.125</v>
      </c>
      <c r="G335" s="35">
        <f t="shared" si="237"/>
        <v>3.0885416666666665E-2</v>
      </c>
      <c r="H335" s="35">
        <f t="shared" si="232"/>
        <v>3.8699999999999998E-2</v>
      </c>
      <c r="I335" s="9">
        <f>IF(data!Z334="","",data!Z334)</f>
        <v>2500</v>
      </c>
      <c r="J335" s="9">
        <f t="shared" si="219"/>
        <v>2500</v>
      </c>
      <c r="K335" s="8">
        <f>M335</f>
        <v>4.1666666666666741E-2</v>
      </c>
      <c r="L335" s="45">
        <f t="shared" si="226"/>
        <v>4.1666666666666741E-2</v>
      </c>
      <c r="M335" s="8">
        <f>(I335/I334-1)/(C335-C334)</f>
        <v>4.1666666666666741E-2</v>
      </c>
      <c r="N335" s="8">
        <f t="shared" si="220"/>
        <v>4.1666666666666741E-2</v>
      </c>
      <c r="P335" s="20">
        <f>IF(data!U334="","",data!U334)</f>
        <v>0.82356668819187728</v>
      </c>
      <c r="Q335" s="20">
        <f>IF(ISNA(data!Y334)=TRUE,"",IF(data!Y334="","",data!Y334))</f>
        <v>27.77627953429603</v>
      </c>
      <c r="R335" s="20">
        <f t="shared" si="227"/>
        <v>27.77627953429603</v>
      </c>
      <c r="S335" s="8">
        <f>U335</f>
        <v>0.34935318892900158</v>
      </c>
      <c r="T335" s="34">
        <f t="shared" si="198"/>
        <v>0.34935318892900158</v>
      </c>
      <c r="U335" s="30">
        <f t="shared" ref="U335:U336" si="238">(Q335/Q334-1)/(A335-A334)</f>
        <v>0.34935318892900158</v>
      </c>
      <c r="V335" s="30">
        <f t="shared" si="221"/>
        <v>0.34935318892900158</v>
      </c>
      <c r="X335" s="9">
        <f>IF(data!W334="","",data!W334)</f>
        <v>406.94625000000002</v>
      </c>
      <c r="Y335" s="96">
        <f>IF(data!AA334="",#N/A,data!AA334)</f>
        <v>13725</v>
      </c>
      <c r="Z335" s="99">
        <f t="shared" si="228"/>
        <v>13725</v>
      </c>
      <c r="AA335" s="8">
        <f>AC335</f>
        <v>4.1666666666666741E-2</v>
      </c>
      <c r="AB335" s="34">
        <f t="shared" si="199"/>
        <v>4.1666666666666741E-2</v>
      </c>
      <c r="AC335" s="30">
        <f t="shared" ref="AC335:AC336" si="239">(Y335/Y334-1)/(A335-A334)</f>
        <v>4.1666666666666741E-2</v>
      </c>
      <c r="AD335" s="30">
        <f t="shared" si="223"/>
        <v>4.1666666666666741E-2</v>
      </c>
      <c r="AE335" s="15">
        <f>data!G334</f>
        <v>0.18214936247723132</v>
      </c>
      <c r="AF335" s="30">
        <f t="shared" ref="AF335:AF357" si="240">AF336</f>
        <v>1.1368421052631578E-2</v>
      </c>
      <c r="AG335" s="30">
        <f t="shared" si="229"/>
        <v>0</v>
      </c>
      <c r="AH335" s="15" t="str">
        <f t="shared" si="235"/>
        <v/>
      </c>
      <c r="AI335" s="9">
        <f>data!C334</f>
        <v>6.2954503062258951</v>
      </c>
      <c r="AJ335" s="8">
        <f t="shared" si="230"/>
        <v>-0.22802519369042984</v>
      </c>
      <c r="AK335" s="8">
        <f t="shared" si="231"/>
        <v>-0.22802519369042984</v>
      </c>
      <c r="AL335" s="74">
        <f t="shared" si="236"/>
        <v>-0.22802519369042984</v>
      </c>
      <c r="AR335" s="46">
        <f t="shared" si="224"/>
        <v>1.9297612232861416E-2</v>
      </c>
      <c r="AS335" s="46">
        <f t="shared" si="197"/>
        <v>7.2552083333333406E-2</v>
      </c>
      <c r="AT335" s="46">
        <f t="shared" si="225"/>
        <v>6.0964278899528157E-2</v>
      </c>
    </row>
    <row r="336" spans="1:46">
      <c r="A336">
        <v>1703</v>
      </c>
      <c r="B336">
        <v>1703</v>
      </c>
      <c r="C336">
        <f t="shared" si="216"/>
        <v>1703</v>
      </c>
      <c r="D336">
        <f t="shared" si="217"/>
        <v>1703</v>
      </c>
      <c r="E336" s="15">
        <f t="shared" si="218"/>
        <v>1703</v>
      </c>
      <c r="F336" s="9">
        <f>IF(data!V335="","",data!V335)</f>
        <v>96.75</v>
      </c>
      <c r="G336" s="35">
        <f t="shared" si="237"/>
        <v>3.8699999999999998E-2</v>
      </c>
      <c r="H336" s="35">
        <f t="shared" si="232"/>
        <v>5.425E-2</v>
      </c>
      <c r="I336" s="9">
        <f>IF(data!Z335="","",data!Z335)</f>
        <v>2000</v>
      </c>
      <c r="J336" s="9">
        <f t="shared" si="219"/>
        <v>2000</v>
      </c>
      <c r="K336" s="8">
        <f>M336</f>
        <v>-0.19999999999999996</v>
      </c>
      <c r="L336" s="45">
        <f t="shared" si="226"/>
        <v>-0.19999999999999996</v>
      </c>
      <c r="M336" s="8">
        <f>(I336/I335-1)/(C336-C335)</f>
        <v>-0.19999999999999996</v>
      </c>
      <c r="N336" s="8">
        <f t="shared" si="220"/>
        <v>-0.19999999999999996</v>
      </c>
      <c r="P336" s="20">
        <f>IF(data!U335="","",data!U335)</f>
        <v>0.93664340666782009</v>
      </c>
      <c r="Q336" s="20">
        <f>IF(ISNA(data!Y335)=TRUE,"",IF(data!Y335="","",data!Y335))</f>
        <v>19.362137605536336</v>
      </c>
      <c r="R336" s="20">
        <f t="shared" si="227"/>
        <v>19.362137605536336</v>
      </c>
      <c r="S336" s="8">
        <f>U336</f>
        <v>-0.3029254482541679</v>
      </c>
      <c r="T336" s="34">
        <f t="shared" si="198"/>
        <v>-0.3029254482541679</v>
      </c>
      <c r="U336" s="30">
        <f t="shared" si="238"/>
        <v>-0.3029254482541679</v>
      </c>
      <c r="V336" s="30">
        <f t="shared" si="221"/>
        <v>-0.3029254482541679</v>
      </c>
      <c r="X336" s="9">
        <f>IF(data!W335="","",data!W335)</f>
        <v>531.15750000000003</v>
      </c>
      <c r="Y336" s="96">
        <f>IF(data!AA335="",#N/A,data!AA335)</f>
        <v>10980</v>
      </c>
      <c r="Z336" s="99">
        <f t="shared" si="228"/>
        <v>10980</v>
      </c>
      <c r="AA336" s="8">
        <f>AC336</f>
        <v>-0.19999999999999996</v>
      </c>
      <c r="AB336" s="34">
        <f t="shared" si="199"/>
        <v>-0.19999999999999996</v>
      </c>
      <c r="AC336" s="30">
        <f t="shared" si="239"/>
        <v>-0.19999999999999996</v>
      </c>
      <c r="AD336" s="30">
        <f t="shared" si="223"/>
        <v>-0.19999999999999996</v>
      </c>
      <c r="AE336" s="15">
        <f>data!G335</f>
        <v>0.18214936247723132</v>
      </c>
      <c r="AF336" s="30">
        <f t="shared" si="240"/>
        <v>1.1368421052631578E-2</v>
      </c>
      <c r="AG336" s="30">
        <f t="shared" si="229"/>
        <v>0</v>
      </c>
      <c r="AH336" s="15" t="str">
        <f t="shared" si="235"/>
        <v/>
      </c>
      <c r="AI336" s="9">
        <f>data!C335</f>
        <v>7.2249951348347006</v>
      </c>
      <c r="AJ336" s="8">
        <f t="shared" si="230"/>
        <v>0.14765342960288819</v>
      </c>
      <c r="AK336" s="8">
        <f t="shared" si="231"/>
        <v>0.14765342960288819</v>
      </c>
      <c r="AL336" s="74">
        <f t="shared" si="236"/>
        <v>0.14765342960288819</v>
      </c>
      <c r="AR336" s="46">
        <f t="shared" si="224"/>
        <v>2.7024354704413112E-2</v>
      </c>
      <c r="AS336" s="46">
        <f t="shared" ref="AS336:AS399" si="241">IF(N336&lt;&gt;"",IF(G336&lt;&gt;"",SUM(G336,N336),""),"")</f>
        <v>-0.16129999999999994</v>
      </c>
      <c r="AT336" s="46">
        <f t="shared" si="225"/>
        <v>-0.17297564529558684</v>
      </c>
    </row>
    <row r="337" spans="1:46">
      <c r="A337">
        <v>1704</v>
      </c>
      <c r="B337">
        <v>1704</v>
      </c>
      <c r="C337">
        <f t="shared" si="216"/>
        <v>1704</v>
      </c>
      <c r="D337">
        <f t="shared" si="217"/>
        <v>1704</v>
      </c>
      <c r="E337" s="15">
        <f t="shared" si="218"/>
        <v>1704</v>
      </c>
      <c r="F337" s="9">
        <f>IF(data!V336="","",data!V336)</f>
        <v>108.5</v>
      </c>
      <c r="G337" s="35">
        <f t="shared" si="237"/>
        <v>5.425E-2</v>
      </c>
      <c r="H337" s="35">
        <f t="shared" si="232"/>
        <v>3.7937499999999999E-2</v>
      </c>
      <c r="I337" s="9" t="str">
        <f>IF(data!Z336="","",data!Z336)</f>
        <v/>
      </c>
      <c r="J337" s="9">
        <f t="shared" si="219"/>
        <v>2000</v>
      </c>
      <c r="K337" s="49">
        <f>K338</f>
        <v>0</v>
      </c>
      <c r="L337" s="45">
        <f t="shared" si="226"/>
        <v>0</v>
      </c>
      <c r="N337" s="8" t="str">
        <f t="shared" si="220"/>
        <v/>
      </c>
      <c r="P337" s="20">
        <f>IF(data!U336="","",data!U336)</f>
        <v>1.006513375046419</v>
      </c>
      <c r="Q337" s="20" t="str">
        <f>IF(ISNA(data!Y336)=TRUE,"",IF(data!Y336="","",data!Y336))</f>
        <v/>
      </c>
      <c r="R337" s="20">
        <f t="shared" si="227"/>
        <v>19.362137605536336</v>
      </c>
      <c r="S337" s="49">
        <f>S338</f>
        <v>0.10621662852784142</v>
      </c>
      <c r="T337" s="34">
        <f t="shared" si="198"/>
        <v>0</v>
      </c>
      <c r="U337" s="15"/>
      <c r="V337" s="30" t="str">
        <f t="shared" si="221"/>
        <v/>
      </c>
      <c r="X337" s="9">
        <f>IF(data!W336="","",data!W336)</f>
        <v>595.66500000000008</v>
      </c>
      <c r="Y337" s="96" t="e">
        <f>IF(data!AA336="",#N/A,data!AA336)</f>
        <v>#N/A</v>
      </c>
      <c r="Z337" s="99">
        <f t="shared" si="228"/>
        <v>10980</v>
      </c>
      <c r="AA337" s="49">
        <f>AA338</f>
        <v>0</v>
      </c>
      <c r="AB337" s="34">
        <f t="shared" si="199"/>
        <v>0</v>
      </c>
      <c r="AC337" s="15"/>
      <c r="AD337" s="30"/>
      <c r="AE337" s="15">
        <f>data!G336</f>
        <v>0.18214936247723132</v>
      </c>
      <c r="AF337" s="30">
        <f t="shared" si="240"/>
        <v>1.1368421052631578E-2</v>
      </c>
      <c r="AG337" s="30">
        <f t="shared" si="229"/>
        <v>0</v>
      </c>
      <c r="AH337" s="15" t="str">
        <f t="shared" si="235"/>
        <v/>
      </c>
      <c r="AI337" s="9">
        <f>data!C336</f>
        <v>7.5399949227202283</v>
      </c>
      <c r="AJ337" s="8">
        <f t="shared" si="230"/>
        <v>4.3598615916955241E-2</v>
      </c>
      <c r="AK337" s="8">
        <f t="shared" si="231"/>
        <v>4.3598615916955241E-2</v>
      </c>
      <c r="AL337" s="74">
        <f t="shared" si="236"/>
        <v>4.3598615916955241E-2</v>
      </c>
      <c r="AR337" s="46">
        <f t="shared" si="224"/>
        <v>4.2399562864279705E-2</v>
      </c>
      <c r="AS337" s="46" t="str">
        <f t="shared" si="241"/>
        <v/>
      </c>
      <c r="AT337" s="46" t="str">
        <f t="shared" si="225"/>
        <v/>
      </c>
    </row>
    <row r="338" spans="1:46">
      <c r="A338">
        <v>1705</v>
      </c>
      <c r="B338">
        <v>1705</v>
      </c>
      <c r="C338">
        <f t="shared" si="216"/>
        <v>1705</v>
      </c>
      <c r="D338">
        <f t="shared" si="217"/>
        <v>1705</v>
      </c>
      <c r="E338" s="15">
        <f t="shared" si="218"/>
        <v>1705</v>
      </c>
      <c r="F338" s="9">
        <f>IF(data!V337="","",data!V337)</f>
        <v>75.875</v>
      </c>
      <c r="G338" s="77"/>
      <c r="H338" s="35">
        <f t="shared" si="232"/>
        <v>2.39375E-2</v>
      </c>
      <c r="I338" s="9">
        <f>IF(data!Z337="","",data!Z337)</f>
        <v>2000</v>
      </c>
      <c r="J338" s="9">
        <f t="shared" si="219"/>
        <v>2000</v>
      </c>
      <c r="K338" s="8">
        <f>M338</f>
        <v>0</v>
      </c>
      <c r="L338" s="45">
        <f t="shared" si="226"/>
        <v>0</v>
      </c>
      <c r="M338" s="8">
        <f>(I338/I336-1)/(C338-C336)</f>
        <v>0</v>
      </c>
      <c r="N338" s="8"/>
      <c r="P338" s="20">
        <f>IF(data!U337="","",data!U337)</f>
        <v>0.89059417708180788</v>
      </c>
      <c r="Q338" s="20">
        <f>IF(ISNA(data!Y337)=TRUE,"",IF(data!Y337="","",data!Y337))</f>
        <v>23.475299560640739</v>
      </c>
      <c r="R338" s="20">
        <f t="shared" si="227"/>
        <v>23.475299560640739</v>
      </c>
      <c r="S338" s="8">
        <f>U338</f>
        <v>0.10621662852784142</v>
      </c>
      <c r="T338" s="34">
        <f t="shared" si="198"/>
        <v>0.21243325705568283</v>
      </c>
      <c r="U338" s="30">
        <f>(Q338/Q336-1)/(A338-A336)</f>
        <v>0.10621662852784142</v>
      </c>
      <c r="V338" s="30"/>
      <c r="X338" s="9">
        <f>IF(data!W337="","",data!W337)</f>
        <v>416.55375000000004</v>
      </c>
      <c r="Y338" s="96">
        <f>IF(data!AA337="",#N/A,data!AA337)</f>
        <v>10980</v>
      </c>
      <c r="Z338" s="99">
        <f t="shared" si="228"/>
        <v>10980</v>
      </c>
      <c r="AA338" s="8">
        <f>AC338</f>
        <v>0</v>
      </c>
      <c r="AB338" s="34">
        <f t="shared" si="199"/>
        <v>0</v>
      </c>
      <c r="AC338" s="30">
        <f>(Y338/Y336-1)/(A338-A336)</f>
        <v>0</v>
      </c>
      <c r="AD338" s="30"/>
      <c r="AE338" s="15">
        <f>data!G337</f>
        <v>0.18214936247723132</v>
      </c>
      <c r="AF338" s="30">
        <f t="shared" si="240"/>
        <v>1.1368421052631578E-2</v>
      </c>
      <c r="AG338" s="30">
        <f t="shared" si="229"/>
        <v>0</v>
      </c>
      <c r="AH338" s="15" t="str">
        <f t="shared" si="235"/>
        <v/>
      </c>
      <c r="AI338" s="9">
        <f>data!C337</f>
        <v>5.9590868963625621</v>
      </c>
      <c r="AJ338" s="8">
        <f t="shared" si="230"/>
        <v>-0.20966964070412353</v>
      </c>
      <c r="AK338" s="8">
        <f t="shared" si="231"/>
        <v>-0.20966964070412353</v>
      </c>
      <c r="AL338" s="74">
        <f t="shared" si="236"/>
        <v>-0.20966964070412353</v>
      </c>
      <c r="AR338" s="46" t="str">
        <f t="shared" si="224"/>
        <v/>
      </c>
      <c r="AS338" s="46" t="str">
        <f t="shared" si="241"/>
        <v/>
      </c>
      <c r="AT338" s="46" t="str">
        <f t="shared" si="225"/>
        <v/>
      </c>
    </row>
    <row r="339" spans="1:46">
      <c r="A339">
        <v>1706</v>
      </c>
      <c r="B339">
        <v>1706</v>
      </c>
      <c r="C339">
        <f t="shared" si="216"/>
        <v>1706</v>
      </c>
      <c r="D339">
        <f t="shared" si="217"/>
        <v>1706</v>
      </c>
      <c r="E339" s="15">
        <f t="shared" si="218"/>
        <v>1706</v>
      </c>
      <c r="F339" s="9">
        <f>IF(data!V338="","",data!V338)</f>
        <v>47.875</v>
      </c>
      <c r="G339" s="77">
        <f t="shared" ref="G339:G344" si="242">IF(I338="","",F339/I338)</f>
        <v>2.39375E-2</v>
      </c>
      <c r="H339" s="35">
        <f t="shared" si="232"/>
        <v>1.8095238095238095E-2</v>
      </c>
      <c r="I339" s="9">
        <f>IF(data!Z338="","",data!Z338)</f>
        <v>2100</v>
      </c>
      <c r="J339" s="9">
        <f t="shared" si="219"/>
        <v>2100</v>
      </c>
      <c r="K339" s="8">
        <f>M339</f>
        <v>5.0000000000000044E-2</v>
      </c>
      <c r="L339" s="45">
        <f t="shared" si="226"/>
        <v>5.0000000000000044E-2</v>
      </c>
      <c r="M339" s="8">
        <f>(I339/I338-1)/(C339-C338)</f>
        <v>5.0000000000000044E-2</v>
      </c>
      <c r="N339" s="8">
        <f t="shared" si="220"/>
        <v>5.0000000000000044E-2</v>
      </c>
      <c r="P339" s="20">
        <f>IF(data!U338="","",data!U338)</f>
        <v>0.62852686151903026</v>
      </c>
      <c r="Q339" s="20">
        <f>IF(ISNA(data!Y338)=TRUE,"",IF(data!Y338="","",data!Y338))</f>
        <v>27.569846667153286</v>
      </c>
      <c r="R339" s="20">
        <f t="shared" si="227"/>
        <v>27.569846667153286</v>
      </c>
      <c r="S339" s="8">
        <f>U339</f>
        <v>0.17441937624419346</v>
      </c>
      <c r="T339" s="34">
        <f t="shared" ref="T339:T402" si="243">R339/R338-1</f>
        <v>0.17441937624419346</v>
      </c>
      <c r="U339" s="30">
        <f t="shared" ref="U339" si="244">(Q339/Q338-1)/(A339-A338)</f>
        <v>0.17441937624419346</v>
      </c>
      <c r="V339" s="30">
        <f t="shared" si="221"/>
        <v>0.17441937624419346</v>
      </c>
      <c r="X339" s="9">
        <f>IF(data!W338="","",data!W338)</f>
        <v>262.83375000000001</v>
      </c>
      <c r="Y339" s="96">
        <f>IF(data!AA338="",#N/A,data!AA338)</f>
        <v>11529</v>
      </c>
      <c r="Z339" s="99">
        <f t="shared" si="228"/>
        <v>11529</v>
      </c>
      <c r="AA339" s="8">
        <f>AC339</f>
        <v>5.0000000000000044E-2</v>
      </c>
      <c r="AB339" s="34">
        <f t="shared" ref="AB339:AB402" si="245">Z339/Z338-1</f>
        <v>5.0000000000000044E-2</v>
      </c>
      <c r="AC339" s="30">
        <f t="shared" ref="AC339" si="246">(Y339/Y338-1)/(A339-A338)</f>
        <v>5.0000000000000044E-2</v>
      </c>
      <c r="AD339" s="30">
        <f t="shared" si="223"/>
        <v>5.0000000000000044E-2</v>
      </c>
      <c r="AE339" s="15">
        <f>data!G338</f>
        <v>0.18214936247723132</v>
      </c>
      <c r="AF339" s="30">
        <f t="shared" si="240"/>
        <v>1.1368421052631578E-2</v>
      </c>
      <c r="AG339" s="30">
        <f t="shared" si="229"/>
        <v>0</v>
      </c>
      <c r="AH339" s="15" t="str">
        <f t="shared" si="235"/>
        <v/>
      </c>
      <c r="AI339" s="9">
        <f>data!C338</f>
        <v>5.3277741901626134</v>
      </c>
      <c r="AJ339" s="8">
        <f t="shared" si="230"/>
        <v>-0.10594118145605547</v>
      </c>
      <c r="AK339" s="8">
        <f t="shared" si="231"/>
        <v>-0.10594118145605547</v>
      </c>
      <c r="AL339" s="74">
        <f t="shared" si="236"/>
        <v>-0.10594118145605547</v>
      </c>
      <c r="AR339" s="46">
        <f t="shared" si="224"/>
        <v>1.2427794546211457E-2</v>
      </c>
      <c r="AS339" s="46">
        <f t="shared" si="241"/>
        <v>7.3937500000000045E-2</v>
      </c>
      <c r="AT339" s="46">
        <f t="shared" si="225"/>
        <v>6.2427794546211501E-2</v>
      </c>
    </row>
    <row r="340" spans="1:46">
      <c r="A340">
        <v>1707</v>
      </c>
      <c r="B340">
        <v>1707</v>
      </c>
      <c r="C340">
        <f t="shared" si="216"/>
        <v>1707</v>
      </c>
      <c r="D340">
        <f t="shared" si="217"/>
        <v>1707</v>
      </c>
      <c r="E340" s="15">
        <f t="shared" si="218"/>
        <v>1707</v>
      </c>
      <c r="F340" s="9">
        <f>IF(data!V339="","",data!V339)</f>
        <v>38</v>
      </c>
      <c r="G340" s="77">
        <f>IF(I339="","",F340/I339)</f>
        <v>1.8095238095238095E-2</v>
      </c>
      <c r="H340" s="35">
        <f t="shared" si="232"/>
        <v>4.7142857142857146E-2</v>
      </c>
      <c r="I340" s="9" t="str">
        <f>IF(data!Z339="","",data!Z339)</f>
        <v/>
      </c>
      <c r="J340" s="9">
        <f t="shared" si="219"/>
        <v>2100</v>
      </c>
      <c r="K340" s="49">
        <f>K341</f>
        <v>-0.30793650793650795</v>
      </c>
      <c r="L340" s="45">
        <f t="shared" ref="L340" si="247">J340/J339-1</f>
        <v>0</v>
      </c>
      <c r="M340" s="8"/>
      <c r="N340" s="8" t="str">
        <f t="shared" si="220"/>
        <v/>
      </c>
      <c r="P340" s="20">
        <f>IF(data!U339="","",data!U339)</f>
        <v>0.56312233894067798</v>
      </c>
      <c r="Q340" s="20" t="str">
        <f>IF(ISNA(data!Y339)=TRUE,"",IF(data!Y339="","",data!Y339))</f>
        <v/>
      </c>
      <c r="R340" s="20">
        <f t="shared" si="227"/>
        <v>27.569846667153286</v>
      </c>
      <c r="S340" s="49">
        <f>S341</f>
        <v>-0.3240972547762499</v>
      </c>
      <c r="T340" s="34">
        <f t="shared" si="243"/>
        <v>0</v>
      </c>
      <c r="U340" s="30"/>
      <c r="V340" s="30" t="str">
        <f t="shared" si="221"/>
        <v/>
      </c>
      <c r="X340" s="9">
        <f>IF(data!W339="","",data!W339)</f>
        <v>208.62</v>
      </c>
      <c r="Y340" s="96" t="e">
        <f>IF(data!AA339="",#N/A,data!AA339)</f>
        <v>#N/A</v>
      </c>
      <c r="Z340" s="99">
        <f t="shared" si="228"/>
        <v>11529</v>
      </c>
      <c r="AA340" s="49">
        <f>AA341</f>
        <v>-0.30793650793650795</v>
      </c>
      <c r="AB340" s="34">
        <f t="shared" si="245"/>
        <v>0</v>
      </c>
      <c r="AC340" s="30"/>
      <c r="AD340" s="30"/>
      <c r="AE340" s="15">
        <f>data!G339</f>
        <v>0.18214936247723132</v>
      </c>
      <c r="AF340" s="30">
        <f t="shared" si="240"/>
        <v>1.1368421052631578E-2</v>
      </c>
      <c r="AG340" s="30">
        <f t="shared" si="229"/>
        <v>0</v>
      </c>
      <c r="AH340" s="15" t="str">
        <f t="shared" si="235"/>
        <v/>
      </c>
      <c r="AI340" s="9">
        <f>data!C339</f>
        <v>4.7199968216497981</v>
      </c>
      <c r="AJ340" s="8">
        <f t="shared" si="230"/>
        <v>-0.11407716371220022</v>
      </c>
      <c r="AK340" s="8">
        <f t="shared" si="231"/>
        <v>-0.11407716371220022</v>
      </c>
      <c r="AL340" s="74">
        <f t="shared" si="236"/>
        <v>-0.11407716371220022</v>
      </c>
      <c r="AR340" s="46">
        <f t="shared" si="224"/>
        <v>6.6512033622776467E-3</v>
      </c>
      <c r="AS340" s="46" t="str">
        <f t="shared" si="241"/>
        <v/>
      </c>
      <c r="AT340" s="46" t="str">
        <f t="shared" si="225"/>
        <v/>
      </c>
    </row>
    <row r="341" spans="1:46">
      <c r="A341">
        <v>1708</v>
      </c>
      <c r="B341">
        <v>1708</v>
      </c>
      <c r="C341">
        <f t="shared" si="216"/>
        <v>1708</v>
      </c>
      <c r="D341">
        <f t="shared" si="217"/>
        <v>1708</v>
      </c>
      <c r="E341" s="15">
        <f t="shared" si="218"/>
        <v>1708</v>
      </c>
      <c r="F341" s="9">
        <f>IF(data!V340="","",data!V340)</f>
        <v>99</v>
      </c>
      <c r="G341" s="77" t="str">
        <f t="shared" si="242"/>
        <v/>
      </c>
      <c r="H341" s="35">
        <f t="shared" si="232"/>
        <v>-0.2857142857142857</v>
      </c>
      <c r="I341" s="9" t="str">
        <f>IF(data!Z340="","",data!Z340)</f>
        <v/>
      </c>
      <c r="J341" s="9">
        <f t="shared" si="219"/>
        <v>2100</v>
      </c>
      <c r="K341" s="49">
        <f>K342</f>
        <v>-0.30793650793650795</v>
      </c>
      <c r="L341" s="45">
        <f t="shared" si="226"/>
        <v>0</v>
      </c>
      <c r="N341" s="8" t="str">
        <f t="shared" si="220"/>
        <v/>
      </c>
      <c r="P341" s="20">
        <f>IF(data!U340="","",data!U340)</f>
        <v>0.91113506419736845</v>
      </c>
      <c r="Q341" s="20" t="str">
        <f>IF(ISNA(data!Y340)=TRUE,"",IF(data!Y340="","",data!Y340))</f>
        <v/>
      </c>
      <c r="R341" s="20">
        <f t="shared" si="227"/>
        <v>27.569846667153286</v>
      </c>
      <c r="S341" s="49">
        <f>S342</f>
        <v>-0.3240972547762499</v>
      </c>
      <c r="T341" s="34">
        <f t="shared" si="243"/>
        <v>0</v>
      </c>
      <c r="U341" s="15"/>
      <c r="V341" s="30" t="str">
        <f t="shared" si="221"/>
        <v/>
      </c>
      <c r="X341" s="9">
        <f>IF(data!W340="","",data!W340)</f>
        <v>543.51</v>
      </c>
      <c r="Y341" s="96" t="e">
        <f>IF(data!AA340="",#N/A,data!AA340)</f>
        <v>#N/A</v>
      </c>
      <c r="Z341" s="99">
        <f t="shared" si="228"/>
        <v>11529</v>
      </c>
      <c r="AA341" s="49">
        <f>AA342</f>
        <v>-0.30793650793650795</v>
      </c>
      <c r="AB341" s="34">
        <f t="shared" si="245"/>
        <v>0</v>
      </c>
      <c r="AC341" s="15"/>
      <c r="AD341" s="30"/>
      <c r="AE341" s="15">
        <f>data!G340</f>
        <v>0.18214936247723132</v>
      </c>
      <c r="AF341" s="30">
        <f t="shared" si="240"/>
        <v>1.1368421052631578E-2</v>
      </c>
      <c r="AG341" s="30">
        <f t="shared" si="229"/>
        <v>0</v>
      </c>
      <c r="AH341" s="15" t="str">
        <f t="shared" si="235"/>
        <v/>
      </c>
      <c r="AI341" s="9">
        <f>data!C340</f>
        <v>7.5999948823174712</v>
      </c>
      <c r="AJ341" s="8">
        <f t="shared" si="230"/>
        <v>0.61016949152542366</v>
      </c>
      <c r="AK341" s="8">
        <f t="shared" si="231"/>
        <v>0.61016949152542366</v>
      </c>
      <c r="AL341" s="74">
        <f t="shared" si="236"/>
        <v>0.61016949152542366</v>
      </c>
      <c r="AR341" s="46" t="str">
        <f t="shared" si="224"/>
        <v/>
      </c>
      <c r="AS341" s="46" t="str">
        <f t="shared" si="241"/>
        <v/>
      </c>
      <c r="AT341" s="46" t="str">
        <f t="shared" si="225"/>
        <v/>
      </c>
    </row>
    <row r="342" spans="1:46">
      <c r="A342">
        <v>1709</v>
      </c>
      <c r="B342">
        <v>1709</v>
      </c>
      <c r="C342">
        <f t="shared" si="216"/>
        <v>1709</v>
      </c>
      <c r="D342">
        <f t="shared" si="217"/>
        <v>1709</v>
      </c>
      <c r="E342" s="15">
        <f t="shared" si="218"/>
        <v>1709</v>
      </c>
      <c r="F342" s="9">
        <f>IF(data!V341="","",data!V341)</f>
        <v>-600</v>
      </c>
      <c r="G342" s="77" t="str">
        <f t="shared" si="242"/>
        <v/>
      </c>
      <c r="H342" s="35">
        <f t="shared" si="232"/>
        <v>-0.9375</v>
      </c>
      <c r="I342" s="9">
        <f>IF(data!Z341="","",data!Z341)</f>
        <v>160</v>
      </c>
      <c r="J342" s="9">
        <f t="shared" si="219"/>
        <v>160</v>
      </c>
      <c r="K342" s="8">
        <f>M342</f>
        <v>-0.30793650793650795</v>
      </c>
      <c r="L342" s="45">
        <f t="shared" si="226"/>
        <v>-0.92380952380952386</v>
      </c>
      <c r="M342" s="8">
        <f>(I342/I339-1)/(C342-C339)</f>
        <v>-0.30793650793650795</v>
      </c>
      <c r="N342" s="8"/>
      <c r="P342" s="20">
        <f>IF(data!U341="","",data!U341)</f>
        <v>-2.8646692832764504</v>
      </c>
      <c r="Q342" s="20">
        <f>IF(ISNA(data!Y341)=TRUE,"",IF(data!Y341="","",data!Y341))</f>
        <v>0.76391180887372012</v>
      </c>
      <c r="R342" s="20">
        <f t="shared" si="227"/>
        <v>0.76391180887372012</v>
      </c>
      <c r="S342" s="8">
        <f>U342</f>
        <v>-0.3240972547762499</v>
      </c>
      <c r="T342" s="34">
        <f t="shared" si="243"/>
        <v>-0.97229176432874964</v>
      </c>
      <c r="U342" s="8">
        <f>(Q342/Q339-1)/(A342-A339)</f>
        <v>-0.3240972547762499</v>
      </c>
      <c r="V342" s="30"/>
      <c r="X342" s="9">
        <f>IF(data!W341="","",data!W341)</f>
        <v>-3294</v>
      </c>
      <c r="Y342" s="96">
        <f>IF(data!AA341="",#N/A,data!AA341)</f>
        <v>878.40000000000009</v>
      </c>
      <c r="Z342" s="99">
        <f t="shared" si="228"/>
        <v>878.40000000000009</v>
      </c>
      <c r="AA342" s="8">
        <f>AC342</f>
        <v>-0.30793650793650795</v>
      </c>
      <c r="AB342" s="34">
        <f t="shared" si="245"/>
        <v>-0.92380952380952386</v>
      </c>
      <c r="AC342" s="8">
        <f>(Y342/Y339-1)/(A342-A339)</f>
        <v>-0.30793650793650795</v>
      </c>
      <c r="AD342" s="30"/>
      <c r="AE342" s="15">
        <f>data!G341</f>
        <v>0.18214936247723132</v>
      </c>
      <c r="AF342" s="30">
        <f t="shared" si="240"/>
        <v>1.1368421052631578E-2</v>
      </c>
      <c r="AG342" s="30">
        <f t="shared" si="229"/>
        <v>0</v>
      </c>
      <c r="AH342" s="15" t="str">
        <f t="shared" si="235"/>
        <v/>
      </c>
      <c r="AI342" s="9">
        <f>data!C341</f>
        <v>14.65</v>
      </c>
      <c r="AJ342" s="8">
        <f t="shared" si="230"/>
        <v>0.92763287697540742</v>
      </c>
      <c r="AK342" s="8">
        <f t="shared" si="231"/>
        <v>0.92763287697540742</v>
      </c>
      <c r="AL342" s="74">
        <f t="shared" si="236"/>
        <v>0.92763287697540742</v>
      </c>
      <c r="AR342" s="46" t="str">
        <f t="shared" si="224"/>
        <v/>
      </c>
      <c r="AS342" s="46" t="str">
        <f t="shared" si="241"/>
        <v/>
      </c>
      <c r="AT342" s="46" t="str">
        <f t="shared" si="225"/>
        <v/>
      </c>
    </row>
    <row r="343" spans="1:46">
      <c r="A343">
        <v>1710</v>
      </c>
      <c r="B343">
        <v>1710</v>
      </c>
      <c r="C343">
        <f t="shared" si="216"/>
        <v>1710</v>
      </c>
      <c r="D343">
        <f t="shared" si="217"/>
        <v>1710</v>
      </c>
      <c r="E343" s="15">
        <f t="shared" si="218"/>
        <v>1710</v>
      </c>
      <c r="F343" s="9">
        <f>IF(data!V342="","",data!V342)</f>
        <v>-150</v>
      </c>
      <c r="G343" s="77">
        <f>IF(I342="","",F343/I342)</f>
        <v>-0.9375</v>
      </c>
      <c r="H343" s="35">
        <f t="shared" si="232"/>
        <v>0</v>
      </c>
      <c r="I343" s="9">
        <f>IF(data!Z342="","",data!Z342)</f>
        <v>270</v>
      </c>
      <c r="J343" s="9">
        <f t="shared" si="219"/>
        <v>270</v>
      </c>
      <c r="K343" s="8">
        <f>M343</f>
        <v>0.6875</v>
      </c>
      <c r="L343" s="45">
        <f t="shared" si="226"/>
        <v>0.6875</v>
      </c>
      <c r="M343" s="8">
        <f>(I343/I342-1)/(C343-C342)</f>
        <v>0.6875</v>
      </c>
      <c r="N343" s="8">
        <f t="shared" si="220"/>
        <v>0.6875</v>
      </c>
      <c r="P343" s="20">
        <f>IF(data!U342="","",data!U342)</f>
        <v>-0.92716960498409318</v>
      </c>
      <c r="Q343" s="20">
        <f>IF(ISNA(data!Y342)=TRUE,"",IF(data!Y342="","",data!Y342))</f>
        <v>1.6689052889713678</v>
      </c>
      <c r="R343" s="20">
        <f t="shared" si="227"/>
        <v>1.6689052889713678</v>
      </c>
      <c r="S343" s="8">
        <f>U343</f>
        <v>1.1846831919406147</v>
      </c>
      <c r="T343" s="34">
        <f t="shared" si="243"/>
        <v>1.1846831919406147</v>
      </c>
      <c r="U343" s="8">
        <f>(Q343/Q342-1)/(A343-A342)</f>
        <v>1.1846831919406147</v>
      </c>
      <c r="V343" s="30">
        <f t="shared" si="221"/>
        <v>1.1846831919406147</v>
      </c>
      <c r="X343" s="9">
        <f>IF(data!W342="","",data!W342)</f>
        <v>-823.5</v>
      </c>
      <c r="Y343" s="96">
        <f>IF(data!AA342="",#N/A,data!AA342)</f>
        <v>1482.3</v>
      </c>
      <c r="Z343" s="99">
        <f t="shared" si="228"/>
        <v>1482.3</v>
      </c>
      <c r="AA343" s="8">
        <f>AC343</f>
        <v>0.68749999999999978</v>
      </c>
      <c r="AB343" s="34">
        <f t="shared" si="245"/>
        <v>0.68749999999999978</v>
      </c>
      <c r="AC343" s="8">
        <f>(Y343/Y342-1)/(A343-A342)</f>
        <v>0.68749999999999978</v>
      </c>
      <c r="AD343" s="30">
        <f t="shared" si="223"/>
        <v>0.68749999999999978</v>
      </c>
      <c r="AE343" s="15">
        <f>data!G342</f>
        <v>0.18214936247723132</v>
      </c>
      <c r="AF343" s="30">
        <f t="shared" si="240"/>
        <v>1.1368421052631578E-2</v>
      </c>
      <c r="AG343" s="30">
        <f t="shared" si="229"/>
        <v>0</v>
      </c>
      <c r="AH343" s="15" t="str">
        <f t="shared" si="235"/>
        <v/>
      </c>
      <c r="AI343" s="9">
        <f>data!C342</f>
        <v>11.316000000000001</v>
      </c>
      <c r="AJ343" s="8">
        <f t="shared" si="230"/>
        <v>-0.22757679180887369</v>
      </c>
      <c r="AK343" s="8">
        <f t="shared" si="231"/>
        <v>-0.22757679180887369</v>
      </c>
      <c r="AL343" s="74">
        <f t="shared" si="236"/>
        <v>-0.22757679180887369</v>
      </c>
      <c r="AR343" s="46">
        <f t="shared" si="224"/>
        <v>-0.93820253955037469</v>
      </c>
      <c r="AS343" s="46">
        <f t="shared" si="241"/>
        <v>-0.25</v>
      </c>
      <c r="AT343" s="46">
        <f t="shared" si="225"/>
        <v>-0.25070253955037491</v>
      </c>
    </row>
    <row r="344" spans="1:46">
      <c r="A344">
        <v>1711</v>
      </c>
      <c r="B344">
        <v>1711</v>
      </c>
      <c r="C344">
        <f t="shared" si="216"/>
        <v>1711</v>
      </c>
      <c r="D344">
        <f t="shared" si="217"/>
        <v>1711</v>
      </c>
      <c r="E344" s="15">
        <f t="shared" si="218"/>
        <v>1711</v>
      </c>
      <c r="F344" s="9">
        <f>IF(data!V343="","",data!V343)</f>
        <v>0</v>
      </c>
      <c r="G344" s="77">
        <f t="shared" si="242"/>
        <v>0</v>
      </c>
      <c r="H344" s="35">
        <f t="shared" si="232"/>
        <v>0</v>
      </c>
      <c r="I344" s="9">
        <f>IF(data!Z343="","",data!Z343)</f>
        <v>3333.33</v>
      </c>
      <c r="J344" s="9">
        <f t="shared" si="219"/>
        <v>3333.33</v>
      </c>
      <c r="K344" s="8">
        <f>M344</f>
        <v>11.345666666666666</v>
      </c>
      <c r="L344" s="45">
        <f t="shared" si="226"/>
        <v>11.345666666666666</v>
      </c>
      <c r="M344" s="8">
        <f>(I344/I343-1)/(C344-C343)</f>
        <v>11.345666666666666</v>
      </c>
      <c r="N344" s="8">
        <f t="shared" si="220"/>
        <v>11.345666666666666</v>
      </c>
      <c r="P344" s="20">
        <f>IF(data!U343="","",data!U343)</f>
        <v>0</v>
      </c>
      <c r="Q344" s="20">
        <f>IF(ISNA(data!Y343)=TRUE,"",IF(data!Y343="","",data!Y343))</f>
        <v>31.400945029999995</v>
      </c>
      <c r="R344" s="20">
        <f t="shared" si="227"/>
        <v>31.400945029999995</v>
      </c>
      <c r="S344" s="8">
        <f>U344</f>
        <v>17.815294814814813</v>
      </c>
      <c r="T344" s="34">
        <f t="shared" si="243"/>
        <v>17.815294814814813</v>
      </c>
      <c r="U344" s="8">
        <f>(Q344/Q343-1)/(A344-A343)</f>
        <v>17.815294814814813</v>
      </c>
      <c r="V344" s="30">
        <f t="shared" si="221"/>
        <v>17.815294814814813</v>
      </c>
      <c r="X344" s="9">
        <f>IF(data!W343="","",data!W343)</f>
        <v>0</v>
      </c>
      <c r="Y344" s="96">
        <f>IF(data!AA343="",#N/A,data!AA343)</f>
        <v>18299.9817</v>
      </c>
      <c r="Z344" s="99">
        <f t="shared" si="228"/>
        <v>18299.9817</v>
      </c>
      <c r="AA344" s="8">
        <f>AC344</f>
        <v>11.345666666666666</v>
      </c>
      <c r="AB344" s="34">
        <f t="shared" si="245"/>
        <v>11.345666666666666</v>
      </c>
      <c r="AC344" s="8">
        <f>(Y344/Y343-1)/(A344-A343)</f>
        <v>11.345666666666666</v>
      </c>
      <c r="AD344" s="30">
        <f t="shared" si="223"/>
        <v>11.345666666666666</v>
      </c>
      <c r="AE344" s="15">
        <f>data!G343</f>
        <v>0.18214936247723132</v>
      </c>
      <c r="AF344" s="30">
        <f t="shared" si="240"/>
        <v>1.1368421052631578E-2</v>
      </c>
      <c r="AG344" s="30">
        <f t="shared" si="229"/>
        <v>0</v>
      </c>
      <c r="AH344" s="15" t="str">
        <f t="shared" si="235"/>
        <v/>
      </c>
      <c r="AI344" s="9">
        <f>data!C343</f>
        <v>7.4250000000000007</v>
      </c>
      <c r="AJ344" s="8">
        <f t="shared" si="230"/>
        <v>-0.34384941675503711</v>
      </c>
      <c r="AK344" s="8">
        <f t="shared" si="231"/>
        <v>-0.34384941675503711</v>
      </c>
      <c r="AL344" s="74">
        <f t="shared" si="236"/>
        <v>-0.34384941675503711</v>
      </c>
      <c r="AR344" s="46">
        <f t="shared" si="224"/>
        <v>-1.1240632805994855E-2</v>
      </c>
      <c r="AS344" s="46">
        <f t="shared" si="241"/>
        <v>11.345666666666666</v>
      </c>
      <c r="AT344" s="46">
        <f t="shared" si="225"/>
        <v>11.334426033860671</v>
      </c>
    </row>
    <row r="345" spans="1:46">
      <c r="A345">
        <v>1712</v>
      </c>
      <c r="B345">
        <v>1712</v>
      </c>
      <c r="C345">
        <f t="shared" si="216"/>
        <v>1712</v>
      </c>
      <c r="D345">
        <f t="shared" si="217"/>
        <v>1712</v>
      </c>
      <c r="E345" s="15">
        <f t="shared" si="218"/>
        <v>1712</v>
      </c>
      <c r="F345" s="9">
        <f>IF(data!V344="","",data!V344)</f>
        <v>0</v>
      </c>
      <c r="G345" s="77">
        <f t="shared" ref="G345:G408" si="248">IF(I344="","",F345/I344)</f>
        <v>0</v>
      </c>
      <c r="H345" s="35">
        <f t="shared" si="232"/>
        <v>0</v>
      </c>
      <c r="I345" s="9" t="str">
        <f>IF(data!Z344="","",data!Z344)</f>
        <v/>
      </c>
      <c r="J345" s="9">
        <f t="shared" si="219"/>
        <v>3333.33</v>
      </c>
      <c r="K345" s="49">
        <f t="shared" ref="K345:K358" si="249">K346</f>
        <v>-0.16999996999997</v>
      </c>
      <c r="L345" s="45">
        <f t="shared" si="226"/>
        <v>0</v>
      </c>
      <c r="N345" s="8" t="str">
        <f t="shared" si="220"/>
        <v/>
      </c>
      <c r="P345" s="20">
        <f>IF(data!U344="","",data!U344)</f>
        <v>0</v>
      </c>
      <c r="Q345" s="20" t="str">
        <f>IF(ISNA(data!Y344)=TRUE,"",IF(data!Y344="","",data!Y344))</f>
        <v/>
      </c>
      <c r="R345" s="20">
        <f t="shared" si="227"/>
        <v>31.400945029999995</v>
      </c>
      <c r="S345" s="49">
        <f t="shared" ref="S345:S358" si="250">S346</f>
        <v>-0.16426467014702309</v>
      </c>
      <c r="T345" s="34">
        <f t="shared" si="243"/>
        <v>0</v>
      </c>
      <c r="U345" s="15"/>
      <c r="V345" s="30" t="str">
        <f t="shared" si="221"/>
        <v/>
      </c>
      <c r="X345" s="9">
        <f>IF(data!W344="","",data!W344)</f>
        <v>0</v>
      </c>
      <c r="Y345" s="96" t="e">
        <f>IF(data!AA344="",#N/A,data!AA344)</f>
        <v>#N/A</v>
      </c>
      <c r="Z345" s="99">
        <f t="shared" si="228"/>
        <v>18299.9817</v>
      </c>
      <c r="AA345" s="49">
        <f t="shared" ref="AA345:AA358" si="251">AA346</f>
        <v>-0.16999996999997</v>
      </c>
      <c r="AB345" s="34">
        <f t="shared" si="245"/>
        <v>0</v>
      </c>
      <c r="AC345" s="15"/>
      <c r="AD345" s="30"/>
      <c r="AE345" s="15">
        <f>data!G344</f>
        <v>0.18214936247723132</v>
      </c>
      <c r="AF345" s="30">
        <f t="shared" si="240"/>
        <v>1.1368421052631578E-2</v>
      </c>
      <c r="AG345" s="30">
        <f t="shared" si="229"/>
        <v>0</v>
      </c>
      <c r="AH345" s="15" t="str">
        <f t="shared" si="235"/>
        <v/>
      </c>
      <c r="AI345" s="9">
        <f>data!C344</f>
        <v>10.75</v>
      </c>
      <c r="AJ345" s="8">
        <f t="shared" si="230"/>
        <v>0.44781144781144766</v>
      </c>
      <c r="AK345" s="8">
        <f t="shared" si="231"/>
        <v>0.44781144781144766</v>
      </c>
      <c r="AL345" s="74">
        <f t="shared" si="236"/>
        <v>0.44781144781144766</v>
      </c>
      <c r="AR345" s="46">
        <f t="shared" si="224"/>
        <v>-1.1240632805994855E-2</v>
      </c>
      <c r="AS345" s="46" t="str">
        <f t="shared" si="241"/>
        <v/>
      </c>
      <c r="AT345" s="46" t="str">
        <f t="shared" si="225"/>
        <v/>
      </c>
    </row>
    <row r="346" spans="1:46">
      <c r="A346">
        <v>1713</v>
      </c>
      <c r="B346">
        <v>1713</v>
      </c>
      <c r="C346">
        <f t="shared" si="216"/>
        <v>1713</v>
      </c>
      <c r="D346">
        <f t="shared" si="217"/>
        <v>1713</v>
      </c>
      <c r="E346" s="15">
        <f t="shared" si="218"/>
        <v>1713</v>
      </c>
      <c r="F346" s="9">
        <f>IF(data!V345="","",data!V345)</f>
        <v>0</v>
      </c>
      <c r="G346" s="77">
        <v>0</v>
      </c>
      <c r="H346" s="35">
        <f t="shared" si="232"/>
        <v>0</v>
      </c>
      <c r="I346" s="9" t="str">
        <f>IF(data!Z345="","",data!Z345)</f>
        <v/>
      </c>
      <c r="J346" s="9">
        <f t="shared" si="219"/>
        <v>3333.33</v>
      </c>
      <c r="K346" s="49">
        <f t="shared" si="249"/>
        <v>-0.16999996999997</v>
      </c>
      <c r="L346" s="45">
        <f t="shared" si="226"/>
        <v>0</v>
      </c>
      <c r="N346" s="8" t="str">
        <f t="shared" si="220"/>
        <v/>
      </c>
      <c r="P346" s="20">
        <f>IF(data!U345="","",data!U345)</f>
        <v>0</v>
      </c>
      <c r="Q346" s="20" t="str">
        <f>IF(ISNA(data!Y345)=TRUE,"",IF(data!Y345="","",data!Y345))</f>
        <v/>
      </c>
      <c r="R346" s="20">
        <f t="shared" si="227"/>
        <v>31.400945029999995</v>
      </c>
      <c r="S346" s="49">
        <f t="shared" si="250"/>
        <v>-0.16426467014702309</v>
      </c>
      <c r="T346" s="34">
        <f t="shared" si="243"/>
        <v>0</v>
      </c>
      <c r="U346" s="15"/>
      <c r="V346" s="30" t="str">
        <f t="shared" si="221"/>
        <v/>
      </c>
      <c r="X346" s="9">
        <f>IF(data!W345="","",data!W345)</f>
        <v>0</v>
      </c>
      <c r="Y346" s="96" t="e">
        <f>IF(data!AA345="",#N/A,data!AA345)</f>
        <v>#N/A</v>
      </c>
      <c r="Z346" s="99">
        <f t="shared" si="228"/>
        <v>18299.9817</v>
      </c>
      <c r="AA346" s="49">
        <f t="shared" si="251"/>
        <v>-0.16999996999997</v>
      </c>
      <c r="AB346" s="34">
        <f t="shared" si="245"/>
        <v>0</v>
      </c>
      <c r="AC346" s="15"/>
      <c r="AD346" s="30"/>
      <c r="AE346" s="15">
        <f>data!G345</f>
        <v>0.18214936247723132</v>
      </c>
      <c r="AF346" s="30">
        <f t="shared" si="240"/>
        <v>1.1368421052631578E-2</v>
      </c>
      <c r="AG346" s="30">
        <f t="shared" si="229"/>
        <v>0</v>
      </c>
      <c r="AH346" s="15" t="str">
        <f t="shared" si="235"/>
        <v/>
      </c>
      <c r="AI346" s="9">
        <f>data!C345</f>
        <v>12.508333333333333</v>
      </c>
      <c r="AJ346" s="8">
        <f t="shared" si="230"/>
        <v>0.16356589147286815</v>
      </c>
      <c r="AK346" s="8">
        <f t="shared" si="231"/>
        <v>0.16356589147286815</v>
      </c>
      <c r="AL346" s="74">
        <f t="shared" si="236"/>
        <v>0.16356589147286815</v>
      </c>
      <c r="AR346" s="46">
        <f t="shared" si="224"/>
        <v>-1.1240632805994855E-2</v>
      </c>
      <c r="AS346" s="46" t="str">
        <f t="shared" si="241"/>
        <v/>
      </c>
      <c r="AT346" s="46" t="str">
        <f t="shared" si="225"/>
        <v/>
      </c>
    </row>
    <row r="347" spans="1:46">
      <c r="A347">
        <v>1714</v>
      </c>
      <c r="B347">
        <v>1714</v>
      </c>
      <c r="C347">
        <f t="shared" si="216"/>
        <v>1714</v>
      </c>
      <c r="D347">
        <f t="shared" si="217"/>
        <v>1714</v>
      </c>
      <c r="E347" s="15">
        <f t="shared" si="218"/>
        <v>1714</v>
      </c>
      <c r="F347" s="9">
        <f>IF(data!V346="","",data!V346)</f>
        <v>0</v>
      </c>
      <c r="G347" s="77">
        <v>0</v>
      </c>
      <c r="H347" s="35">
        <f t="shared" si="232"/>
        <v>0</v>
      </c>
      <c r="I347" s="9" t="str">
        <f>IF(data!Z346="","",data!Z346)</f>
        <v/>
      </c>
      <c r="J347" s="9">
        <f t="shared" si="219"/>
        <v>3333.33</v>
      </c>
      <c r="K347" s="49">
        <f t="shared" si="249"/>
        <v>-0.16999996999997</v>
      </c>
      <c r="L347" s="45">
        <f t="shared" si="226"/>
        <v>0</v>
      </c>
      <c r="N347" s="8" t="str">
        <f t="shared" si="220"/>
        <v/>
      </c>
      <c r="P347" s="20">
        <f>IF(data!U346="","",data!U346)</f>
        <v>0</v>
      </c>
      <c r="Q347" s="20" t="str">
        <f>IF(ISNA(data!Y346)=TRUE,"",IF(data!Y346="","",data!Y346))</f>
        <v/>
      </c>
      <c r="R347" s="20">
        <f t="shared" si="227"/>
        <v>31.400945029999995</v>
      </c>
      <c r="S347" s="49">
        <f t="shared" si="250"/>
        <v>-0.16426467014702309</v>
      </c>
      <c r="T347" s="34">
        <f t="shared" si="243"/>
        <v>0</v>
      </c>
      <c r="U347" s="15"/>
      <c r="V347" s="30" t="str">
        <f t="shared" si="221"/>
        <v/>
      </c>
      <c r="X347" s="9">
        <f>IF(data!W346="","",data!W346)</f>
        <v>0</v>
      </c>
      <c r="Y347" s="96" t="e">
        <f>IF(data!AA346="",#N/A,data!AA346)</f>
        <v>#N/A</v>
      </c>
      <c r="Z347" s="99">
        <f t="shared" si="228"/>
        <v>18299.9817</v>
      </c>
      <c r="AA347" s="49">
        <f t="shared" si="251"/>
        <v>-0.16999996999997</v>
      </c>
      <c r="AB347" s="34">
        <f t="shared" si="245"/>
        <v>0</v>
      </c>
      <c r="AC347" s="15"/>
      <c r="AD347" s="30"/>
      <c r="AE347" s="15">
        <f>data!G346</f>
        <v>0.18214936247723132</v>
      </c>
      <c r="AF347" s="30">
        <f t="shared" si="240"/>
        <v>1.1368421052631578E-2</v>
      </c>
      <c r="AG347" s="30">
        <f t="shared" si="229"/>
        <v>0</v>
      </c>
      <c r="AH347" s="15" t="str">
        <f t="shared" si="235"/>
        <v/>
      </c>
      <c r="AI347" s="9">
        <f>data!C346</f>
        <v>8.4916666666666689</v>
      </c>
      <c r="AJ347" s="8">
        <f t="shared" si="230"/>
        <v>-0.32111925383077933</v>
      </c>
      <c r="AK347" s="8">
        <f t="shared" si="231"/>
        <v>-0.32111925383077933</v>
      </c>
      <c r="AL347" s="74">
        <f t="shared" si="236"/>
        <v>-0.32111925383077933</v>
      </c>
      <c r="AR347" s="46">
        <f t="shared" si="224"/>
        <v>-1.1240632805994855E-2</v>
      </c>
      <c r="AS347" s="46" t="str">
        <f t="shared" si="241"/>
        <v/>
      </c>
      <c r="AT347" s="46" t="str">
        <f t="shared" si="225"/>
        <v/>
      </c>
    </row>
    <row r="348" spans="1:46">
      <c r="A348">
        <v>1715</v>
      </c>
      <c r="B348">
        <v>1715</v>
      </c>
      <c r="C348">
        <f t="shared" si="216"/>
        <v>1715</v>
      </c>
      <c r="D348">
        <f t="shared" si="217"/>
        <v>1715</v>
      </c>
      <c r="E348" s="15">
        <f t="shared" si="218"/>
        <v>1715</v>
      </c>
      <c r="F348" s="9">
        <f>IF(data!V347="","",data!V347)</f>
        <v>0</v>
      </c>
      <c r="G348" s="77">
        <v>0</v>
      </c>
      <c r="H348" s="35">
        <f t="shared" si="232"/>
        <v>0</v>
      </c>
      <c r="I348" s="9" t="str">
        <f>IF(data!Z347="","",data!Z347)</f>
        <v/>
      </c>
      <c r="J348" s="9">
        <f t="shared" si="219"/>
        <v>3333.33</v>
      </c>
      <c r="K348" s="49">
        <f t="shared" si="249"/>
        <v>-0.16999996999997</v>
      </c>
      <c r="L348" s="45">
        <f t="shared" si="226"/>
        <v>0</v>
      </c>
      <c r="N348" s="8" t="str">
        <f t="shared" si="220"/>
        <v/>
      </c>
      <c r="P348" s="20">
        <f>IF(data!U347="","",data!U347)</f>
        <v>0</v>
      </c>
      <c r="Q348" s="20" t="str">
        <f>IF(ISNA(data!Y347)=TRUE,"",IF(data!Y347="","",data!Y347))</f>
        <v/>
      </c>
      <c r="R348" s="20">
        <f t="shared" si="227"/>
        <v>31.400945029999995</v>
      </c>
      <c r="S348" s="49">
        <f t="shared" si="250"/>
        <v>-0.16426467014702309</v>
      </c>
      <c r="T348" s="34">
        <f t="shared" si="243"/>
        <v>0</v>
      </c>
      <c r="U348" s="15"/>
      <c r="V348" s="30" t="str">
        <f t="shared" si="221"/>
        <v/>
      </c>
      <c r="X348" s="9">
        <f>IF(data!W347="","",data!W347)</f>
        <v>0</v>
      </c>
      <c r="Y348" s="96" t="e">
        <f>IF(data!AA347="",#N/A,data!AA347)</f>
        <v>#N/A</v>
      </c>
      <c r="Z348" s="99">
        <f t="shared" si="228"/>
        <v>18299.9817</v>
      </c>
      <c r="AA348" s="49">
        <f t="shared" si="251"/>
        <v>-0.16999996999997</v>
      </c>
      <c r="AB348" s="34">
        <f t="shared" si="245"/>
        <v>0</v>
      </c>
      <c r="AC348" s="15"/>
      <c r="AD348" s="30"/>
      <c r="AE348" s="15">
        <f>data!G347</f>
        <v>0.18214936247723132</v>
      </c>
      <c r="AF348" s="30">
        <f t="shared" si="240"/>
        <v>1.1368421052631578E-2</v>
      </c>
      <c r="AG348" s="30">
        <f t="shared" si="229"/>
        <v>0</v>
      </c>
      <c r="AH348" s="15" t="str">
        <f t="shared" si="235"/>
        <v/>
      </c>
      <c r="AI348" s="9">
        <f>data!C347</f>
        <v>6.3000000000000007</v>
      </c>
      <c r="AJ348" s="8">
        <f t="shared" si="230"/>
        <v>-0.25809617271835139</v>
      </c>
      <c r="AK348" s="8">
        <f t="shared" si="231"/>
        <v>-0.25809617271835139</v>
      </c>
      <c r="AL348" s="74">
        <f t="shared" si="236"/>
        <v>-0.25809617271835139</v>
      </c>
      <c r="AR348" s="46">
        <f t="shared" si="224"/>
        <v>-1.1240632805994855E-2</v>
      </c>
      <c r="AS348" s="46" t="str">
        <f t="shared" si="241"/>
        <v/>
      </c>
      <c r="AT348" s="46" t="str">
        <f t="shared" si="225"/>
        <v/>
      </c>
    </row>
    <row r="349" spans="1:46">
      <c r="A349">
        <v>1716</v>
      </c>
      <c r="B349">
        <v>1716</v>
      </c>
      <c r="C349">
        <f t="shared" si="216"/>
        <v>1716</v>
      </c>
      <c r="D349">
        <f t="shared" si="217"/>
        <v>1716</v>
      </c>
      <c r="E349" s="15">
        <f t="shared" si="218"/>
        <v>1716</v>
      </c>
      <c r="F349" s="9">
        <f>IF(data!V348="","",data!V348)</f>
        <v>0</v>
      </c>
      <c r="G349" s="77">
        <v>0</v>
      </c>
      <c r="H349" s="35">
        <f t="shared" si="232"/>
        <v>0</v>
      </c>
      <c r="I349" s="9">
        <f>IF(data!Z348="","",data!Z348)</f>
        <v>500</v>
      </c>
      <c r="J349" s="9">
        <f t="shared" si="219"/>
        <v>500</v>
      </c>
      <c r="K349" s="8">
        <f>M349</f>
        <v>-0.16999996999997</v>
      </c>
      <c r="L349" s="45">
        <f t="shared" si="226"/>
        <v>-0.84999984999985001</v>
      </c>
      <c r="M349" s="8">
        <f>(I349/I344-1)/(C349-C344)</f>
        <v>-0.16999996999997</v>
      </c>
      <c r="N349" s="8"/>
      <c r="P349" s="20">
        <f>IF(data!U348="","",data!U348)</f>
        <v>0</v>
      </c>
      <c r="Q349" s="20">
        <f>IF(ISNA(data!Y348)=TRUE,"",IF(data!Y348="","",data!Y348))</f>
        <v>5.6106156417112309</v>
      </c>
      <c r="R349" s="20">
        <f t="shared" si="227"/>
        <v>5.6106156417112309</v>
      </c>
      <c r="S349" s="8">
        <f>U349</f>
        <v>-0.16426467014702309</v>
      </c>
      <c r="T349" s="34">
        <f t="shared" si="243"/>
        <v>-0.82132335073511542</v>
      </c>
      <c r="U349" s="8">
        <f>(Q349/Q344-1)/(A349-A344)</f>
        <v>-0.16426467014702309</v>
      </c>
      <c r="V349" s="30"/>
      <c r="X349" s="9">
        <f>IF(data!W348="","",data!W348)</f>
        <v>0</v>
      </c>
      <c r="Y349" s="96">
        <f>IF(data!AA348="",#N/A,data!AA348)</f>
        <v>2745</v>
      </c>
      <c r="Z349" s="99">
        <f t="shared" si="228"/>
        <v>2745</v>
      </c>
      <c r="AA349" s="8">
        <f>AC349</f>
        <v>-0.16999996999997</v>
      </c>
      <c r="AB349" s="34">
        <f t="shared" si="245"/>
        <v>-0.84999984999985001</v>
      </c>
      <c r="AC349" s="8">
        <f>(Y349/Y344-1)/(A349-A344)</f>
        <v>-0.16999996999997</v>
      </c>
      <c r="AD349" s="30"/>
      <c r="AE349" s="15">
        <f>data!G348</f>
        <v>0.18214936247723132</v>
      </c>
      <c r="AF349" s="30">
        <f t="shared" si="240"/>
        <v>1.1368421052631578E-2</v>
      </c>
      <c r="AG349" s="30">
        <f t="shared" si="229"/>
        <v>0</v>
      </c>
      <c r="AH349" s="15" t="str">
        <f t="shared" si="235"/>
        <v/>
      </c>
      <c r="AI349" s="9">
        <f>data!C348</f>
        <v>6.2333333333333343</v>
      </c>
      <c r="AJ349" s="8">
        <f t="shared" si="230"/>
        <v>-1.0582010582010581E-2</v>
      </c>
      <c r="AK349" s="8">
        <f t="shared" si="231"/>
        <v>-1.0582010582010581E-2</v>
      </c>
      <c r="AL349" s="74">
        <f t="shared" si="236"/>
        <v>-1.0582010582010581E-2</v>
      </c>
      <c r="AR349" s="46">
        <f t="shared" si="224"/>
        <v>-1.1240632805994855E-2</v>
      </c>
      <c r="AS349" s="46" t="str">
        <f t="shared" si="241"/>
        <v/>
      </c>
      <c r="AT349" s="46" t="str">
        <f t="shared" si="225"/>
        <v/>
      </c>
    </row>
    <row r="350" spans="1:46">
      <c r="A350">
        <v>1717</v>
      </c>
      <c r="B350">
        <v>1717</v>
      </c>
      <c r="C350">
        <f t="shared" si="216"/>
        <v>1717</v>
      </c>
      <c r="D350">
        <f t="shared" si="217"/>
        <v>1717</v>
      </c>
      <c r="E350" s="15">
        <f t="shared" si="218"/>
        <v>1717</v>
      </c>
      <c r="F350" s="9">
        <f>IF(data!V349="","",data!V349)</f>
        <v>0</v>
      </c>
      <c r="G350" s="77">
        <v>0</v>
      </c>
      <c r="H350" s="35">
        <f t="shared" si="232"/>
        <v>0</v>
      </c>
      <c r="I350" s="9" t="str">
        <f>IF(data!Z349="","",data!Z349)</f>
        <v/>
      </c>
      <c r="J350" s="9">
        <f t="shared" si="219"/>
        <v>500</v>
      </c>
      <c r="K350" s="49">
        <f t="shared" si="249"/>
        <v>0.21866666666666665</v>
      </c>
      <c r="L350" s="45">
        <f t="shared" si="226"/>
        <v>0</v>
      </c>
      <c r="N350" s="8" t="str">
        <f t="shared" si="220"/>
        <v/>
      </c>
      <c r="P350" s="20">
        <f>IF(data!U349="","",data!U349)</f>
        <v>0</v>
      </c>
      <c r="Q350" s="20" t="str">
        <f>IF(ISNA(data!Y349)=TRUE,"",IF(data!Y349="","",data!Y349))</f>
        <v/>
      </c>
      <c r="R350" s="20">
        <f t="shared" si="227"/>
        <v>5.6106156417112309</v>
      </c>
      <c r="S350" s="49">
        <f t="shared" si="250"/>
        <v>5.1113594040968303E-2</v>
      </c>
      <c r="T350" s="34">
        <f t="shared" si="243"/>
        <v>0</v>
      </c>
      <c r="U350" s="15"/>
      <c r="V350" s="30" t="str">
        <f t="shared" si="221"/>
        <v/>
      </c>
      <c r="X350" s="9">
        <f>IF(data!W349="","",data!W349)</f>
        <v>0</v>
      </c>
      <c r="Y350" s="96" t="e">
        <f>IF(data!AA349="",#N/A,data!AA349)</f>
        <v>#N/A</v>
      </c>
      <c r="Z350" s="99">
        <f t="shared" si="228"/>
        <v>2745</v>
      </c>
      <c r="AA350" s="49">
        <f t="shared" si="251"/>
        <v>0.2186666666666667</v>
      </c>
      <c r="AB350" s="34">
        <f t="shared" si="245"/>
        <v>0</v>
      </c>
      <c r="AC350" s="15"/>
      <c r="AD350" s="30"/>
      <c r="AE350" s="15">
        <f>data!G349</f>
        <v>0.18214936247723132</v>
      </c>
      <c r="AF350" s="30">
        <f t="shared" si="240"/>
        <v>1.1368421052631578E-2</v>
      </c>
      <c r="AG350" s="30">
        <f t="shared" si="229"/>
        <v>0</v>
      </c>
      <c r="AH350" s="15" t="str">
        <f t="shared" si="235"/>
        <v/>
      </c>
      <c r="AI350" s="9">
        <f>data!C349</f>
        <v>5.5000000000000009</v>
      </c>
      <c r="AJ350" s="8">
        <f t="shared" si="230"/>
        <v>-0.11764705882352944</v>
      </c>
      <c r="AK350" s="8">
        <f t="shared" si="231"/>
        <v>-0.11764705882352944</v>
      </c>
      <c r="AL350" s="74">
        <f t="shared" si="236"/>
        <v>-0.11764705882352944</v>
      </c>
      <c r="AR350" s="46">
        <f t="shared" si="224"/>
        <v>-1.1240632805994855E-2</v>
      </c>
      <c r="AS350" s="46" t="str">
        <f t="shared" si="241"/>
        <v/>
      </c>
      <c r="AT350" s="46" t="str">
        <f t="shared" si="225"/>
        <v/>
      </c>
    </row>
    <row r="351" spans="1:46">
      <c r="A351">
        <v>1718</v>
      </c>
      <c r="B351">
        <v>1718</v>
      </c>
      <c r="C351">
        <f t="shared" si="216"/>
        <v>1718</v>
      </c>
      <c r="D351">
        <f t="shared" si="217"/>
        <v>1718</v>
      </c>
      <c r="E351" s="15">
        <f t="shared" si="218"/>
        <v>1718</v>
      </c>
      <c r="F351" s="9">
        <f>IF(data!V350="","",data!V350)</f>
        <v>0</v>
      </c>
      <c r="G351" s="77">
        <v>0</v>
      </c>
      <c r="H351" s="35">
        <f t="shared" si="232"/>
        <v>0</v>
      </c>
      <c r="I351" s="9" t="str">
        <f>IF(data!Z350="","",data!Z350)</f>
        <v/>
      </c>
      <c r="J351" s="9">
        <f t="shared" si="219"/>
        <v>500</v>
      </c>
      <c r="K351" s="49">
        <f t="shared" si="249"/>
        <v>0.21866666666666665</v>
      </c>
      <c r="L351" s="45">
        <f t="shared" si="226"/>
        <v>0</v>
      </c>
      <c r="N351" s="8" t="str">
        <f t="shared" si="220"/>
        <v/>
      </c>
      <c r="P351" s="20">
        <f>IF(data!U350="","",data!U350)</f>
        <v>0</v>
      </c>
      <c r="Q351" s="20" t="str">
        <f>IF(ISNA(data!Y350)=TRUE,"",IF(data!Y350="","",data!Y350))</f>
        <v/>
      </c>
      <c r="R351" s="20">
        <f t="shared" si="227"/>
        <v>5.6106156417112309</v>
      </c>
      <c r="S351" s="49">
        <f t="shared" si="250"/>
        <v>5.1113594040968303E-2</v>
      </c>
      <c r="T351" s="34">
        <f t="shared" si="243"/>
        <v>0</v>
      </c>
      <c r="U351" s="15"/>
      <c r="V351" s="30" t="str">
        <f t="shared" si="221"/>
        <v/>
      </c>
      <c r="X351" s="9">
        <f>IF(data!W350="","",data!W350)</f>
        <v>0</v>
      </c>
      <c r="Y351" s="96" t="e">
        <f>IF(data!AA350="",#N/A,data!AA350)</f>
        <v>#N/A</v>
      </c>
      <c r="Z351" s="99">
        <f t="shared" si="228"/>
        <v>2745</v>
      </c>
      <c r="AA351" s="49">
        <f t="shared" si="251"/>
        <v>0.2186666666666667</v>
      </c>
      <c r="AB351" s="34">
        <f t="shared" si="245"/>
        <v>0</v>
      </c>
      <c r="AC351" s="15"/>
      <c r="AD351" s="30"/>
      <c r="AE351" s="15">
        <f>data!G350</f>
        <v>0.18214936247723132</v>
      </c>
      <c r="AF351" s="30">
        <f t="shared" si="240"/>
        <v>1.1368421052631578E-2</v>
      </c>
      <c r="AG351" s="30">
        <f t="shared" si="229"/>
        <v>0</v>
      </c>
      <c r="AH351" s="15" t="str">
        <f t="shared" si="235"/>
        <v/>
      </c>
      <c r="AI351" s="9">
        <f>data!C350</f>
        <v>5.7416666666666663</v>
      </c>
      <c r="AJ351" s="8">
        <f t="shared" si="230"/>
        <v>4.3939393939393723E-2</v>
      </c>
      <c r="AK351" s="8">
        <f t="shared" si="231"/>
        <v>4.3939393939393723E-2</v>
      </c>
      <c r="AL351" s="74">
        <f t="shared" si="236"/>
        <v>4.3939393939393723E-2</v>
      </c>
      <c r="AR351" s="46">
        <f t="shared" si="224"/>
        <v>-1.1240632805994855E-2</v>
      </c>
      <c r="AS351" s="46" t="str">
        <f t="shared" si="241"/>
        <v/>
      </c>
      <c r="AT351" s="46" t="str">
        <f t="shared" si="225"/>
        <v/>
      </c>
    </row>
    <row r="352" spans="1:46">
      <c r="A352">
        <v>1719</v>
      </c>
      <c r="B352">
        <v>1719</v>
      </c>
      <c r="C352">
        <f t="shared" si="216"/>
        <v>1719</v>
      </c>
      <c r="D352">
        <f t="shared" si="217"/>
        <v>1719</v>
      </c>
      <c r="E352" s="15">
        <f t="shared" si="218"/>
        <v>1719</v>
      </c>
      <c r="F352" s="9">
        <f>IF(data!V351="","",data!V351)</f>
        <v>0</v>
      </c>
      <c r="G352" s="77">
        <v>0</v>
      </c>
      <c r="H352" s="35">
        <f t="shared" si="232"/>
        <v>0.26947463768115942</v>
      </c>
      <c r="I352" s="9">
        <f>IF(data!Z351="","",data!Z351)</f>
        <v>828</v>
      </c>
      <c r="J352" s="9">
        <f t="shared" si="219"/>
        <v>828</v>
      </c>
      <c r="K352" s="8">
        <f>M352</f>
        <v>0.21866666666666665</v>
      </c>
      <c r="L352" s="45">
        <f t="shared" si="226"/>
        <v>0.65599999999999992</v>
      </c>
      <c r="M352" s="8">
        <f>(I352/I349-1)/(C352-C349)</f>
        <v>0.21866666666666665</v>
      </c>
      <c r="N352" s="8"/>
      <c r="P352" s="20">
        <f>IF(data!U351="","",data!U351)</f>
        <v>0</v>
      </c>
      <c r="Q352" s="20">
        <f>IF(ISNA(data!Y351)=TRUE,"",IF(data!Y351="","",data!Y351))</f>
        <v>6.4709518324022355</v>
      </c>
      <c r="R352" s="20">
        <f t="shared" si="227"/>
        <v>6.4709518324022355</v>
      </c>
      <c r="S352" s="8">
        <f>U352</f>
        <v>5.1113594040968303E-2</v>
      </c>
      <c r="T352" s="34">
        <f t="shared" si="243"/>
        <v>0.15334078212290492</v>
      </c>
      <c r="U352" s="8">
        <f>(Q352/Q349-1)/(A352-A349)</f>
        <v>5.1113594040968303E-2</v>
      </c>
      <c r="V352" s="30"/>
      <c r="X352" s="9">
        <f>IF(data!W351="","",data!W351)</f>
        <v>0</v>
      </c>
      <c r="Y352" s="96">
        <f>IF(data!AA351="",#N/A,data!AA351)</f>
        <v>4545.72</v>
      </c>
      <c r="Z352" s="99">
        <f t="shared" si="228"/>
        <v>4545.72</v>
      </c>
      <c r="AA352" s="8">
        <f>AC352</f>
        <v>0.2186666666666667</v>
      </c>
      <c r="AB352" s="34">
        <f t="shared" si="245"/>
        <v>0.65600000000000014</v>
      </c>
      <c r="AC352" s="8">
        <f>(Y352/Y349-1)/(A352-A349)</f>
        <v>0.2186666666666667</v>
      </c>
      <c r="AD352" s="30"/>
      <c r="AE352" s="15">
        <f>data!G351</f>
        <v>0.18214936247723132</v>
      </c>
      <c r="AF352" s="30">
        <f t="shared" si="240"/>
        <v>1.1368421052631578E-2</v>
      </c>
      <c r="AG352" s="30">
        <f t="shared" si="229"/>
        <v>0</v>
      </c>
      <c r="AH352" s="15" t="str">
        <f t="shared" si="235"/>
        <v/>
      </c>
      <c r="AI352" s="9">
        <f>data!C351</f>
        <v>8.9499999999999993</v>
      </c>
      <c r="AJ352" s="8">
        <f t="shared" si="230"/>
        <v>0.55878084179970977</v>
      </c>
      <c r="AK352" s="8">
        <f t="shared" si="231"/>
        <v>0.55878084179970977</v>
      </c>
      <c r="AL352" s="74">
        <f t="shared" si="236"/>
        <v>0.55878084179970977</v>
      </c>
      <c r="AR352" s="46">
        <f t="shared" si="224"/>
        <v>-1.1240632805994855E-2</v>
      </c>
      <c r="AS352" s="46" t="str">
        <f t="shared" si="241"/>
        <v/>
      </c>
      <c r="AT352" s="46" t="str">
        <f t="shared" si="225"/>
        <v/>
      </c>
    </row>
    <row r="353" spans="1:46">
      <c r="A353">
        <v>1720</v>
      </c>
      <c r="B353">
        <v>1720</v>
      </c>
      <c r="C353">
        <f t="shared" si="216"/>
        <v>1720</v>
      </c>
      <c r="D353">
        <f t="shared" si="217"/>
        <v>1720</v>
      </c>
      <c r="E353" s="15">
        <f t="shared" si="218"/>
        <v>1720</v>
      </c>
      <c r="F353" s="9">
        <f>IF(data!V352="","",data!V352)</f>
        <v>223.125</v>
      </c>
      <c r="G353" s="77">
        <f t="shared" si="248"/>
        <v>0.26947463768115942</v>
      </c>
      <c r="H353" s="35">
        <f t="shared" si="232"/>
        <v>1.1517857142857142E-2</v>
      </c>
      <c r="I353" s="9">
        <f>IF(data!Z352="","",data!Z352)</f>
        <v>4200</v>
      </c>
      <c r="J353" s="9">
        <f t="shared" si="219"/>
        <v>4200</v>
      </c>
      <c r="K353" s="8">
        <f>M353</f>
        <v>4.0724637681159424</v>
      </c>
      <c r="L353" s="45">
        <f t="shared" si="226"/>
        <v>4.0724637681159424</v>
      </c>
      <c r="M353" s="8">
        <f>(I353/I352-1)/(C353-C352)</f>
        <v>4.0724637681159424</v>
      </c>
      <c r="N353" s="8">
        <f t="shared" si="220"/>
        <v>4.0724637681159424</v>
      </c>
      <c r="P353" s="20">
        <f>IF(data!U352="","",data!U352)</f>
        <v>1.2240501367500001</v>
      </c>
      <c r="Q353" s="20">
        <f>IF(ISNA(data!Y352)=TRUE,"",IF(data!Y352="","",data!Y352))</f>
        <v>23.040943750588234</v>
      </c>
      <c r="R353" s="20">
        <f t="shared" si="227"/>
        <v>23.040943750588234</v>
      </c>
      <c r="S353" s="8">
        <f>U353</f>
        <v>2.5606730427530717</v>
      </c>
      <c r="T353" s="34">
        <f t="shared" si="243"/>
        <v>2.5606730427530717</v>
      </c>
      <c r="U353" s="8">
        <f>(Q353/Q352-1)/(A353-A352)</f>
        <v>2.5606730427530717</v>
      </c>
      <c r="V353" s="30">
        <f t="shared" si="221"/>
        <v>2.5606730427530717</v>
      </c>
      <c r="X353" s="9">
        <f>IF(data!W352="","",data!W352)</f>
        <v>1224.95625</v>
      </c>
      <c r="Y353" s="96">
        <f>IF(data!AA352="",#N/A,data!AA352)</f>
        <v>23058</v>
      </c>
      <c r="Z353" s="99">
        <f t="shared" si="228"/>
        <v>23058</v>
      </c>
      <c r="AA353" s="8">
        <f>AC353</f>
        <v>4.0724637681159415</v>
      </c>
      <c r="AB353" s="34">
        <f t="shared" si="245"/>
        <v>4.0724637681159415</v>
      </c>
      <c r="AC353" s="8">
        <f>(Y353/Y352-1)/(A353-A352)</f>
        <v>4.0724637681159415</v>
      </c>
      <c r="AD353" s="30">
        <f t="shared" si="223"/>
        <v>4.0724637681159415</v>
      </c>
      <c r="AE353" s="15">
        <f>data!G352</f>
        <v>0.18214936247723132</v>
      </c>
      <c r="AF353" s="30">
        <f t="shared" si="240"/>
        <v>1.1368421052631578E-2</v>
      </c>
      <c r="AG353" s="30">
        <f t="shared" si="229"/>
        <v>0</v>
      </c>
      <c r="AH353" s="15" t="str">
        <f t="shared" si="235"/>
        <v/>
      </c>
      <c r="AI353" s="9">
        <f>data!C352</f>
        <v>12.749991414414177</v>
      </c>
      <c r="AJ353" s="8">
        <f t="shared" si="230"/>
        <v>0.42458004630326007</v>
      </c>
      <c r="AK353" s="8">
        <f t="shared" si="231"/>
        <v>0.42458004630326007</v>
      </c>
      <c r="AL353" s="74">
        <f t="shared" si="236"/>
        <v>0.42458004630326007</v>
      </c>
      <c r="AR353" s="46">
        <f t="shared" si="224"/>
        <v>0.25520493942246203</v>
      </c>
      <c r="AS353" s="46">
        <f t="shared" si="241"/>
        <v>4.3419384057971016</v>
      </c>
      <c r="AT353" s="46">
        <f t="shared" si="225"/>
        <v>4.3276687075384039</v>
      </c>
    </row>
    <row r="354" spans="1:46">
      <c r="A354">
        <v>1721</v>
      </c>
      <c r="B354">
        <v>1721</v>
      </c>
      <c r="C354">
        <f t="shared" si="216"/>
        <v>1721</v>
      </c>
      <c r="D354">
        <f t="shared" si="217"/>
        <v>1721</v>
      </c>
      <c r="E354" s="15">
        <f t="shared" si="218"/>
        <v>1721</v>
      </c>
      <c r="F354" s="9">
        <f>IF(data!V353="","",data!V353)</f>
        <v>48.375</v>
      </c>
      <c r="G354" s="77">
        <f t="shared" si="248"/>
        <v>1.1517857142857142E-2</v>
      </c>
      <c r="H354" s="35">
        <f t="shared" si="232"/>
        <v>3.2083333333333332E-2</v>
      </c>
      <c r="I354" s="9" t="str">
        <f>IF(data!Z353="","",data!Z353)</f>
        <v/>
      </c>
      <c r="J354" s="9">
        <f t="shared" si="219"/>
        <v>4200</v>
      </c>
      <c r="K354" s="49">
        <f t="shared" si="249"/>
        <v>-0.14285714285714285</v>
      </c>
      <c r="L354" s="45">
        <f t="shared" si="226"/>
        <v>0</v>
      </c>
      <c r="N354" s="8" t="str">
        <f t="shared" si="220"/>
        <v/>
      </c>
      <c r="P354" s="20">
        <f>IF(data!U353="","",data!U353)</f>
        <v>0.52462500000000001</v>
      </c>
      <c r="Q354" s="20" t="str">
        <f>IF(ISNA(data!Y353)=TRUE,"",IF(data!Y353="","",data!Y353))</f>
        <v/>
      </c>
      <c r="R354" s="20">
        <f t="shared" si="227"/>
        <v>23.040943750588234</v>
      </c>
      <c r="S354" s="49">
        <f t="shared" si="250"/>
        <v>8.8506808216016752E-2</v>
      </c>
      <c r="T354" s="34">
        <f t="shared" si="243"/>
        <v>0</v>
      </c>
      <c r="U354" s="15"/>
      <c r="V354" s="30" t="str">
        <f t="shared" si="221"/>
        <v/>
      </c>
      <c r="X354" s="9">
        <f>IF(data!W353="","",data!W353)</f>
        <v>265.57875000000001</v>
      </c>
      <c r="Y354" s="96" t="e">
        <f>IF(data!AA353="",#N/A,data!AA353)</f>
        <v>#N/A</v>
      </c>
      <c r="Z354" s="99">
        <f t="shared" si="228"/>
        <v>23058</v>
      </c>
      <c r="AA354" s="49">
        <f t="shared" si="251"/>
        <v>-0.14285714285714285</v>
      </c>
      <c r="AB354" s="34">
        <f t="shared" si="245"/>
        <v>0</v>
      </c>
      <c r="AC354" s="15"/>
      <c r="AD354" s="30"/>
      <c r="AE354" s="15">
        <f>data!G353</f>
        <v>0.18214936247723132</v>
      </c>
      <c r="AF354" s="30">
        <f t="shared" si="240"/>
        <v>1.1368421052631578E-2</v>
      </c>
      <c r="AG354" s="30">
        <f t="shared" si="229"/>
        <v>0</v>
      </c>
      <c r="AH354" s="15" t="str">
        <f t="shared" si="235"/>
        <v/>
      </c>
      <c r="AI354" s="9">
        <f>data!C353</f>
        <v>6.4496011972837746</v>
      </c>
      <c r="AJ354" s="8">
        <f t="shared" si="230"/>
        <v>-0.49414858507337167</v>
      </c>
      <c r="AK354" s="8">
        <f t="shared" si="231"/>
        <v>-0.49414858507337167</v>
      </c>
      <c r="AL354" s="74">
        <f t="shared" si="236"/>
        <v>-0.49414858507337167</v>
      </c>
      <c r="AR354" s="46">
        <f t="shared" si="224"/>
        <v>1.4775633400754273E-4</v>
      </c>
      <c r="AS354" s="46" t="str">
        <f t="shared" si="241"/>
        <v/>
      </c>
      <c r="AT354" s="46" t="str">
        <f t="shared" si="225"/>
        <v/>
      </c>
    </row>
    <row r="355" spans="1:46">
      <c r="A355">
        <v>1722</v>
      </c>
      <c r="B355">
        <v>1722</v>
      </c>
      <c r="C355">
        <f t="shared" si="216"/>
        <v>1722</v>
      </c>
      <c r="D355">
        <f t="shared" si="217"/>
        <v>1722</v>
      </c>
      <c r="E355" s="15">
        <f t="shared" si="218"/>
        <v>1722</v>
      </c>
      <c r="F355" s="9">
        <f>IF(data!V354="","",data!V354)</f>
        <v>134.75</v>
      </c>
      <c r="G355" s="77" t="str">
        <f t="shared" si="248"/>
        <v/>
      </c>
      <c r="H355" s="35">
        <f t="shared" si="232"/>
        <v>5.1874999999999998E-2</v>
      </c>
      <c r="I355" s="9">
        <f>IF(data!Z354="","",data!Z354)</f>
        <v>3000</v>
      </c>
      <c r="J355" s="9">
        <f t="shared" si="219"/>
        <v>3000</v>
      </c>
      <c r="K355" s="8">
        <f>M355</f>
        <v>-0.14285714285714285</v>
      </c>
      <c r="L355" s="45">
        <f t="shared" si="226"/>
        <v>-0.2857142857142857</v>
      </c>
      <c r="M355" s="8">
        <f>(I355/I353-1)/(C355-C353)</f>
        <v>-0.14285714285714285</v>
      </c>
      <c r="N355" s="8"/>
      <c r="P355" s="20">
        <f>IF(data!U354="","",data!U354)</f>
        <v>1.2181177451340874</v>
      </c>
      <c r="Q355" s="20">
        <f>IF(ISNA(data!Y354)=TRUE,"",IF(data!Y354="","",data!Y354))</f>
        <v>27.119504529886918</v>
      </c>
      <c r="R355" s="20">
        <f t="shared" si="227"/>
        <v>27.119504529886918</v>
      </c>
      <c r="S355" s="8">
        <f>U355</f>
        <v>8.8506808216016752E-2</v>
      </c>
      <c r="T355" s="34">
        <f t="shared" si="243"/>
        <v>0.1770136164320335</v>
      </c>
      <c r="U355" s="8">
        <f>(Q355/Q353-1)/(A355-A353)</f>
        <v>8.8506808216016752E-2</v>
      </c>
      <c r="V355" s="30"/>
      <c r="X355" s="9">
        <f>IF(data!W354="","",data!W354)</f>
        <v>739.77750000000003</v>
      </c>
      <c r="Y355" s="96">
        <f>IF(data!AA354="",#N/A,data!AA354)</f>
        <v>16470</v>
      </c>
      <c r="Z355" s="99">
        <f t="shared" si="228"/>
        <v>16470</v>
      </c>
      <c r="AA355" s="8">
        <f>AC355</f>
        <v>-0.14285714285714285</v>
      </c>
      <c r="AB355" s="34">
        <f t="shared" si="245"/>
        <v>-0.2857142857142857</v>
      </c>
      <c r="AC355" s="8">
        <f>(Y355/Y353-1)/(A355-A353)</f>
        <v>-0.14285714285714285</v>
      </c>
      <c r="AD355" s="30"/>
      <c r="AE355" s="15">
        <f>data!G354</f>
        <v>0.18214936247723132</v>
      </c>
      <c r="AF355" s="30">
        <f t="shared" si="240"/>
        <v>1.1368421052631578E-2</v>
      </c>
      <c r="AG355" s="30">
        <f t="shared" si="229"/>
        <v>0</v>
      </c>
      <c r="AH355" s="15" t="str">
        <f t="shared" si="235"/>
        <v/>
      </c>
      <c r="AI355" s="9">
        <f>data!C354</f>
        <v>7.737494789727819</v>
      </c>
      <c r="AJ355" s="8">
        <f t="shared" si="230"/>
        <v>0.19968577173212454</v>
      </c>
      <c r="AK355" s="8">
        <f t="shared" si="231"/>
        <v>0.19968577173212454</v>
      </c>
      <c r="AL355" s="74">
        <f t="shared" si="236"/>
        <v>0.19968577173212454</v>
      </c>
      <c r="AR355" s="46" t="str">
        <f t="shared" si="224"/>
        <v/>
      </c>
      <c r="AS355" s="46" t="str">
        <f t="shared" si="241"/>
        <v/>
      </c>
      <c r="AT355" s="46" t="str">
        <f t="shared" si="225"/>
        <v/>
      </c>
    </row>
    <row r="356" spans="1:46">
      <c r="A356">
        <v>1723</v>
      </c>
      <c r="B356">
        <v>1723</v>
      </c>
      <c r="C356">
        <f t="shared" si="216"/>
        <v>1723</v>
      </c>
      <c r="D356">
        <f t="shared" si="217"/>
        <v>1723</v>
      </c>
      <c r="E356" s="15">
        <f t="shared" si="218"/>
        <v>1723</v>
      </c>
      <c r="F356" s="9">
        <f>IF(data!V355="","",data!V355)</f>
        <v>155.625</v>
      </c>
      <c r="G356" s="77">
        <f t="shared" si="248"/>
        <v>5.1874999999999998E-2</v>
      </c>
      <c r="H356" s="35">
        <f t="shared" si="232"/>
        <v>6.3583333333333339E-2</v>
      </c>
      <c r="I356" s="9">
        <f>IF(data!Z355="","",data!Z355)</f>
        <v>3000</v>
      </c>
      <c r="J356" s="9">
        <f t="shared" si="219"/>
        <v>3000</v>
      </c>
      <c r="K356" s="8">
        <f>M356</f>
        <v>0</v>
      </c>
      <c r="L356" s="45">
        <f t="shared" si="226"/>
        <v>0</v>
      </c>
      <c r="M356" s="8">
        <f>(I356/I355-1)/(C356-C355)</f>
        <v>0</v>
      </c>
      <c r="N356" s="8">
        <f t="shared" si="220"/>
        <v>0</v>
      </c>
      <c r="P356" s="20">
        <f>IF(data!U355="","",data!U355)</f>
        <v>1.239607459281139</v>
      </c>
      <c r="Q356" s="20">
        <f>IF(ISNA(data!Y355)=TRUE,"",IF(data!Y355="","",data!Y355))</f>
        <v>23.89604740782918</v>
      </c>
      <c r="R356" s="20">
        <f t="shared" si="227"/>
        <v>23.89604740782918</v>
      </c>
      <c r="S356" s="8">
        <f>U356</f>
        <v>-0.11886120996441296</v>
      </c>
      <c r="T356" s="34">
        <f t="shared" si="243"/>
        <v>-0.11886120996441296</v>
      </c>
      <c r="U356" s="8">
        <f>(Q356/Q355-1)/(A356-A355)</f>
        <v>-0.11886120996441296</v>
      </c>
      <c r="V356" s="30">
        <f t="shared" si="221"/>
        <v>-0.11886120996441296</v>
      </c>
      <c r="X356" s="9">
        <f>IF(data!W355="","",data!W355)</f>
        <v>854.38125000000002</v>
      </c>
      <c r="Y356" s="96">
        <f>IF(data!AA355="",#N/A,data!AA355)</f>
        <v>16470</v>
      </c>
      <c r="Z356" s="99">
        <f t="shared" si="228"/>
        <v>16470</v>
      </c>
      <c r="AA356" s="8">
        <f>AC356</f>
        <v>0</v>
      </c>
      <c r="AB356" s="34">
        <f t="shared" si="245"/>
        <v>0</v>
      </c>
      <c r="AC356" s="8">
        <f>(Y356/Y355-1)/(A356-A355)</f>
        <v>0</v>
      </c>
      <c r="AD356" s="30">
        <f t="shared" si="223"/>
        <v>0</v>
      </c>
      <c r="AE356" s="15">
        <f>data!G355</f>
        <v>0.18214936247723132</v>
      </c>
      <c r="AF356" s="30">
        <f t="shared" si="240"/>
        <v>1.1368421052631578E-2</v>
      </c>
      <c r="AG356" s="30">
        <f t="shared" si="229"/>
        <v>0</v>
      </c>
      <c r="AH356" s="15" t="str">
        <f t="shared" si="235"/>
        <v/>
      </c>
      <c r="AI356" s="9">
        <f>data!C355</f>
        <v>8.7812440868881954</v>
      </c>
      <c r="AJ356" s="8">
        <f t="shared" si="230"/>
        <v>0.13489499192245558</v>
      </c>
      <c r="AK356" s="8">
        <f t="shared" si="231"/>
        <v>0.13489499192245558</v>
      </c>
      <c r="AL356" s="74">
        <f t="shared" si="236"/>
        <v>0.13489499192245558</v>
      </c>
      <c r="AR356" s="46">
        <f t="shared" si="224"/>
        <v>4.0051259367194003E-2</v>
      </c>
      <c r="AS356" s="46">
        <f t="shared" si="241"/>
        <v>5.1874999999999998E-2</v>
      </c>
      <c r="AT356" s="46">
        <f t="shared" si="225"/>
        <v>4.0051259367194003E-2</v>
      </c>
    </row>
    <row r="357" spans="1:46">
      <c r="A357">
        <v>1724</v>
      </c>
      <c r="B357">
        <v>1724</v>
      </c>
      <c r="C357">
        <f t="shared" si="216"/>
        <v>1724</v>
      </c>
      <c r="D357">
        <f t="shared" si="217"/>
        <v>1724</v>
      </c>
      <c r="E357" s="15">
        <f t="shared" si="218"/>
        <v>1724</v>
      </c>
      <c r="F357" s="9">
        <f>IF(data!V356="","",data!V356)</f>
        <v>190.75</v>
      </c>
      <c r="G357" s="77">
        <f t="shared" si="248"/>
        <v>6.3583333333333339E-2</v>
      </c>
      <c r="H357" s="35">
        <f t="shared" si="232"/>
        <v>6.5562499999999996E-2</v>
      </c>
      <c r="I357" s="9" t="str">
        <f>IF(data!Z356="","",data!Z356)</f>
        <v/>
      </c>
      <c r="J357" s="9">
        <f t="shared" si="219"/>
        <v>3000</v>
      </c>
      <c r="K357" s="49">
        <f t="shared" si="249"/>
        <v>-2.6666666666666616E-2</v>
      </c>
      <c r="L357" s="45">
        <f t="shared" si="226"/>
        <v>0</v>
      </c>
      <c r="M357" s="8"/>
      <c r="N357" s="8" t="str">
        <f t="shared" si="220"/>
        <v/>
      </c>
      <c r="P357" s="20">
        <f>IF(data!U356="","",data!U356)</f>
        <v>1.1223677384290223</v>
      </c>
      <c r="Q357" s="20" t="str">
        <f>IF(ISNA(data!Y356)=TRUE,"",IF(data!Y356="","",data!Y356))</f>
        <v/>
      </c>
      <c r="R357" s="20">
        <f t="shared" si="227"/>
        <v>23.89604740782918</v>
      </c>
      <c r="S357" s="49">
        <f t="shared" si="250"/>
        <v>0.49746631457783241</v>
      </c>
      <c r="T357" s="34">
        <f t="shared" si="243"/>
        <v>0</v>
      </c>
      <c r="U357" s="15"/>
      <c r="V357" s="30" t="str">
        <f t="shared" si="221"/>
        <v/>
      </c>
      <c r="X357" s="9">
        <f>IF(data!W356="","",data!W356)</f>
        <v>1047.2175</v>
      </c>
      <c r="Y357" s="96" t="e">
        <f>IF(data!AA356="",#N/A,data!AA356)</f>
        <v>#N/A</v>
      </c>
      <c r="Z357" s="99">
        <f t="shared" si="228"/>
        <v>16470</v>
      </c>
      <c r="AA357" s="49">
        <f t="shared" si="251"/>
        <v>-0.24207650273224035</v>
      </c>
      <c r="AB357" s="34">
        <f t="shared" si="245"/>
        <v>0</v>
      </c>
      <c r="AC357" s="15"/>
      <c r="AD357" s="30"/>
      <c r="AE357" s="15">
        <f>data!G356</f>
        <v>0.18214936247723132</v>
      </c>
      <c r="AF357" s="30">
        <f t="shared" si="240"/>
        <v>1.1368421052631578E-2</v>
      </c>
      <c r="AG357" s="30">
        <f t="shared" si="229"/>
        <v>0</v>
      </c>
      <c r="AH357" s="15" t="str">
        <f t="shared" si="235"/>
        <v/>
      </c>
      <c r="AI357" s="9">
        <f>data!C356</f>
        <v>11.887491995203806</v>
      </c>
      <c r="AJ357" s="8">
        <f t="shared" si="230"/>
        <v>0.35373665480427041</v>
      </c>
      <c r="AK357" s="8">
        <f t="shared" si="231"/>
        <v>0.35373665480427041</v>
      </c>
      <c r="AL357" s="74">
        <f t="shared" si="236"/>
        <v>0.35373665480427041</v>
      </c>
      <c r="AR357" s="46">
        <f t="shared" si="224"/>
        <v>5.162798362475729E-2</v>
      </c>
      <c r="AS357" s="46" t="str">
        <f t="shared" si="241"/>
        <v/>
      </c>
      <c r="AT357" s="46" t="str">
        <f t="shared" si="225"/>
        <v/>
      </c>
    </row>
    <row r="358" spans="1:46">
      <c r="A358">
        <v>1725</v>
      </c>
      <c r="B358">
        <v>1725</v>
      </c>
      <c r="C358">
        <f t="shared" si="216"/>
        <v>1725</v>
      </c>
      <c r="D358">
        <f t="shared" si="217"/>
        <v>1725</v>
      </c>
      <c r="E358" s="15">
        <f t="shared" si="218"/>
        <v>1725</v>
      </c>
      <c r="F358" s="9">
        <f>IF(data!V357="","",data!V357)</f>
        <v>196.6875</v>
      </c>
      <c r="G358" s="77" t="str">
        <f t="shared" si="248"/>
        <v/>
      </c>
      <c r="H358" s="35">
        <f t="shared" si="232"/>
        <v>2.8916666666666667E-2</v>
      </c>
      <c r="I358" s="9">
        <f>IF(data!Z357="","",data!Z357)</f>
        <v>3000</v>
      </c>
      <c r="J358" s="9">
        <f t="shared" si="219"/>
        <v>3000</v>
      </c>
      <c r="K358" s="49">
        <f t="shared" si="249"/>
        <v>-2.6666666666666616E-2</v>
      </c>
      <c r="L358" s="45">
        <f t="shared" si="226"/>
        <v>0</v>
      </c>
      <c r="M358" s="8">
        <f>(I358/I356-1)/(C358-C356)</f>
        <v>0</v>
      </c>
      <c r="N358" s="8"/>
      <c r="P358" s="20">
        <f>IF(data!U357="","",data!U357)</f>
        <v>1.3078113856867573</v>
      </c>
      <c r="Q358" s="20">
        <f>IF(ISNA(data!Y357)=TRUE,"",IF(data!Y357="","",data!Y357))</f>
        <v>19.947552117243198</v>
      </c>
      <c r="R358" s="20">
        <f t="shared" si="227"/>
        <v>19.947552117243198</v>
      </c>
      <c r="S358" s="49">
        <f t="shared" si="250"/>
        <v>0.49746631457783241</v>
      </c>
      <c r="T358" s="34">
        <f t="shared" si="243"/>
        <v>-0.16523633482968048</v>
      </c>
      <c r="U358" s="8">
        <f>(Q358/Q356-1)/(A358-A356)</f>
        <v>-8.2618167414840238E-2</v>
      </c>
      <c r="V358" s="30"/>
      <c r="X358" s="9">
        <f>IF(data!W357="","",data!W357)</f>
        <v>1079.8143750000002</v>
      </c>
      <c r="Y358" s="96">
        <f>IF(data!AA357="",#N/A,data!AA357)</f>
        <v>16470</v>
      </c>
      <c r="Z358" s="99">
        <f t="shared" si="228"/>
        <v>16470</v>
      </c>
      <c r="AA358" s="49">
        <f t="shared" si="251"/>
        <v>-0.24207650273224035</v>
      </c>
      <c r="AB358" s="34">
        <f t="shared" si="245"/>
        <v>0</v>
      </c>
      <c r="AC358" s="8">
        <f>(Y358/Y356-1)/(A358-A356)</f>
        <v>0</v>
      </c>
      <c r="AD358" s="30"/>
      <c r="AE358" s="15">
        <f>data!G357</f>
        <v>0.18214936247723132</v>
      </c>
      <c r="AF358" s="30">
        <f>AF359</f>
        <v>1.1368421052631578E-2</v>
      </c>
      <c r="AG358" s="30">
        <f t="shared" si="229"/>
        <v>0</v>
      </c>
      <c r="AH358" s="15" t="str">
        <f t="shared" si="235"/>
        <v/>
      </c>
      <c r="AI358" s="9">
        <f>data!C357</f>
        <v>10.519437360868517</v>
      </c>
      <c r="AJ358" s="8">
        <f t="shared" si="230"/>
        <v>-0.1150835377964714</v>
      </c>
      <c r="AK358" s="8">
        <f t="shared" si="231"/>
        <v>-0.1150835377964714</v>
      </c>
      <c r="AL358" s="74">
        <f t="shared" si="236"/>
        <v>-0.1150835377964714</v>
      </c>
      <c r="AR358" s="46" t="str">
        <f t="shared" si="224"/>
        <v/>
      </c>
      <c r="AS358" s="46" t="str">
        <f t="shared" si="241"/>
        <v/>
      </c>
      <c r="AT358" s="46" t="str">
        <f t="shared" si="225"/>
        <v/>
      </c>
    </row>
    <row r="359" spans="1:46">
      <c r="A359">
        <v>1726</v>
      </c>
      <c r="B359">
        <v>1726</v>
      </c>
      <c r="C359">
        <f t="shared" si="216"/>
        <v>1726</v>
      </c>
      <c r="D359">
        <f t="shared" si="217"/>
        <v>1726</v>
      </c>
      <c r="E359" s="15">
        <f t="shared" si="218"/>
        <v>1726</v>
      </c>
      <c r="F359" s="9">
        <f>IF(data!V358="","",data!V358)</f>
        <v>86.75</v>
      </c>
      <c r="G359" s="77">
        <f t="shared" si="248"/>
        <v>2.8916666666666667E-2</v>
      </c>
      <c r="H359" s="35">
        <f t="shared" si="232"/>
        <v>1.5967465753424656E-2</v>
      </c>
      <c r="I359" s="9">
        <f>IF(data!Z358="","",data!Z358)</f>
        <v>2920</v>
      </c>
      <c r="J359" s="9">
        <f t="shared" si="219"/>
        <v>2920</v>
      </c>
      <c r="K359" s="8">
        <f t="shared" ref="K359:K362" si="252">M359</f>
        <v>-2.6666666666666616E-2</v>
      </c>
      <c r="L359" s="45">
        <f t="shared" si="226"/>
        <v>-2.6666666666666616E-2</v>
      </c>
      <c r="M359" s="8">
        <f>(I359/I358-1)/(C359-C358)</f>
        <v>-2.6666666666666616E-2</v>
      </c>
      <c r="N359" s="8">
        <f t="shared" si="220"/>
        <v>-2.6666666666666616E-2</v>
      </c>
      <c r="P359" s="20">
        <f>IF(data!U358="","",data!U358)</f>
        <v>0.88742835717367474</v>
      </c>
      <c r="Q359" s="20">
        <f>IF(ISNA(data!Y358)=TRUE,"",IF(data!Y358="","",data!Y358))</f>
        <v>29.870787353857409</v>
      </c>
      <c r="R359" s="20">
        <f t="shared" si="227"/>
        <v>29.870787353857409</v>
      </c>
      <c r="S359" s="8">
        <f t="shared" ref="S359:S362" si="253">U359</f>
        <v>0.49746631457783241</v>
      </c>
      <c r="T359" s="34">
        <f t="shared" si="243"/>
        <v>0.49746631457783241</v>
      </c>
      <c r="U359" s="8">
        <f>(Q359/Q358-1)/(A359-A358)</f>
        <v>0.49746631457783241</v>
      </c>
      <c r="V359" s="30">
        <f t="shared" si="221"/>
        <v>0.49746631457783241</v>
      </c>
      <c r="X359" s="9">
        <f>IF(data!W358="","",data!W358)</f>
        <v>370.85625000000005</v>
      </c>
      <c r="Y359" s="96">
        <f>IF(data!AA358="",#N/A,data!AA358)</f>
        <v>12483.000000000002</v>
      </c>
      <c r="Z359" s="99">
        <f t="shared" si="228"/>
        <v>12483.000000000002</v>
      </c>
      <c r="AA359" s="8">
        <f t="shared" ref="AA359:AA362" si="254">AC359</f>
        <v>-0.24207650273224035</v>
      </c>
      <c r="AB359" s="34">
        <f t="shared" si="245"/>
        <v>-0.24207650273224035</v>
      </c>
      <c r="AC359" s="30">
        <f t="shared" ref="AC359:AC364" si="255">(Y359/Y358-1)/(A359-A358)</f>
        <v>-0.24207650273224035</v>
      </c>
      <c r="AD359" s="30">
        <f t="shared" si="223"/>
        <v>-0.24207650273224035</v>
      </c>
      <c r="AE359" s="15">
        <f>data!G358</f>
        <v>0.23391812865497075</v>
      </c>
      <c r="AF359" s="30">
        <f>(AE359/AE358-1)/(A359-A334)</f>
        <v>1.1368421052631578E-2</v>
      </c>
      <c r="AG359" s="30">
        <f t="shared" si="229"/>
        <v>0.28421052631578947</v>
      </c>
      <c r="AH359" s="15" t="str">
        <f t="shared" si="235"/>
        <v/>
      </c>
      <c r="AI359" s="9">
        <f>data!C358</f>
        <v>6.8374953957691718</v>
      </c>
      <c r="AJ359" s="8">
        <f t="shared" si="230"/>
        <v>-0.35001320306311068</v>
      </c>
      <c r="AK359" s="8">
        <f t="shared" si="231"/>
        <v>-0.35001320306311068</v>
      </c>
      <c r="AL359" s="74">
        <f t="shared" si="236"/>
        <v>-0.35001320306311068</v>
      </c>
      <c r="AR359" s="46">
        <f t="shared" si="224"/>
        <v>1.7350992228698514E-2</v>
      </c>
      <c r="AS359" s="46">
        <f t="shared" si="241"/>
        <v>2.2500000000000506E-3</v>
      </c>
      <c r="AT359" s="46">
        <f t="shared" si="225"/>
        <v>-0.22472551050354184</v>
      </c>
    </row>
    <row r="360" spans="1:46">
      <c r="A360">
        <v>1727</v>
      </c>
      <c r="B360">
        <v>1727</v>
      </c>
      <c r="C360">
        <f t="shared" si="216"/>
        <v>1727</v>
      </c>
      <c r="D360">
        <f t="shared" si="217"/>
        <v>1727</v>
      </c>
      <c r="E360" s="15">
        <f t="shared" si="218"/>
        <v>1727</v>
      </c>
      <c r="F360" s="9">
        <f>IF(data!V359="","",data!V359)</f>
        <v>46.625</v>
      </c>
      <c r="G360" s="77">
        <f t="shared" si="248"/>
        <v>1.5967465753424656E-2</v>
      </c>
      <c r="H360" s="35">
        <f t="shared" si="232"/>
        <v>-3.7037037037037035E-2</v>
      </c>
      <c r="I360" s="9">
        <f>IF(data!Z359="","",data!Z359)</f>
        <v>2700</v>
      </c>
      <c r="J360" s="9">
        <f t="shared" si="219"/>
        <v>2700</v>
      </c>
      <c r="K360" s="8">
        <f t="shared" si="252"/>
        <v>-7.5342465753424626E-2</v>
      </c>
      <c r="L360" s="45">
        <f t="shared" si="226"/>
        <v>-7.5342465753424626E-2</v>
      </c>
      <c r="M360" s="8">
        <f t="shared" ref="M360:M363" si="256">(I360/I359-1)/(C360-C359)</f>
        <v>-7.5342465753424626E-2</v>
      </c>
      <c r="N360" s="8">
        <f t="shared" si="220"/>
        <v>-7.5342465753424626E-2</v>
      </c>
      <c r="P360" s="20">
        <f>IF(data!U359="","",data!U359)</f>
        <v>0.50108363015300905</v>
      </c>
      <c r="Q360" s="20">
        <f>IF(ISNA(data!Y359)=TRUE,"",IF(data!Y359="","",data!Y359))</f>
        <v>29.01717536542894</v>
      </c>
      <c r="R360" s="20">
        <f t="shared" si="227"/>
        <v>29.01717536542894</v>
      </c>
      <c r="S360" s="8">
        <f t="shared" si="253"/>
        <v>-2.8576815813937229E-2</v>
      </c>
      <c r="T360" s="34">
        <f t="shared" si="243"/>
        <v>-2.8576815813937229E-2</v>
      </c>
      <c r="U360" s="8">
        <f t="shared" ref="U360:U365" si="257">(Q360/Q359-1)/(A360-A359)</f>
        <v>-2.8576815813937229E-2</v>
      </c>
      <c r="V360" s="30">
        <f t="shared" si="221"/>
        <v>-2.8576815813937229E-2</v>
      </c>
      <c r="X360" s="9">
        <f>IF(data!W359="","",data!W359)</f>
        <v>199.32187500000001</v>
      </c>
      <c r="Y360" s="96">
        <f>IF(data!AA359="",#N/A,data!AA359)</f>
        <v>11542.500000000002</v>
      </c>
      <c r="Z360" s="99">
        <f t="shared" si="228"/>
        <v>11542.500000000002</v>
      </c>
      <c r="AA360" s="8">
        <f t="shared" si="254"/>
        <v>-7.5342465753424626E-2</v>
      </c>
      <c r="AB360" s="34">
        <f t="shared" si="245"/>
        <v>-7.5342465753424626E-2</v>
      </c>
      <c r="AC360" s="30">
        <f t="shared" si="255"/>
        <v>-7.5342465753424626E-2</v>
      </c>
      <c r="AD360" s="30">
        <f t="shared" si="223"/>
        <v>-7.5342465753424626E-2</v>
      </c>
      <c r="AE360" s="15">
        <f>data!G359</f>
        <v>0.23391812865497075</v>
      </c>
      <c r="AF360" s="30">
        <f t="shared" ref="AF360:AF390" si="258">AF361</f>
        <v>1.6835016835016843E-3</v>
      </c>
      <c r="AG360" s="30">
        <f t="shared" si="229"/>
        <v>0</v>
      </c>
      <c r="AH360" s="15" t="str">
        <f t="shared" si="235"/>
        <v/>
      </c>
      <c r="AI360" s="9">
        <f>data!C359</f>
        <v>6.5083289507565185</v>
      </c>
      <c r="AJ360" s="8">
        <f t="shared" si="230"/>
        <v>-4.8141377209018787E-2</v>
      </c>
      <c r="AK360" s="8">
        <f t="shared" si="231"/>
        <v>-4.8141377209018787E-2</v>
      </c>
      <c r="AL360" s="74">
        <f t="shared" si="236"/>
        <v>-4.8141377209018787E-2</v>
      </c>
      <c r="AR360" s="46">
        <f t="shared" si="224"/>
        <v>1.4259957407620538E-2</v>
      </c>
      <c r="AS360" s="46">
        <f t="shared" si="241"/>
        <v>-5.9374999999999969E-2</v>
      </c>
      <c r="AT360" s="46">
        <f t="shared" si="225"/>
        <v>-6.1082508345804087E-2</v>
      </c>
    </row>
    <row r="361" spans="1:46">
      <c r="A361">
        <v>1728</v>
      </c>
      <c r="B361">
        <v>1728</v>
      </c>
      <c r="C361">
        <f t="shared" si="216"/>
        <v>1728</v>
      </c>
      <c r="D361">
        <f t="shared" si="217"/>
        <v>1728</v>
      </c>
      <c r="E361" s="15">
        <f t="shared" si="218"/>
        <v>1728</v>
      </c>
      <c r="F361" s="9">
        <f>IF(data!V360="","",data!V360)</f>
        <v>-100</v>
      </c>
      <c r="G361" s="77">
        <f t="shared" si="248"/>
        <v>-3.7037037037037035E-2</v>
      </c>
      <c r="H361" s="35">
        <f t="shared" si="232"/>
        <v>2.8396739130434782E-2</v>
      </c>
      <c r="I361" s="9">
        <f>IF(data!Z360="","",data!Z360)</f>
        <v>2300</v>
      </c>
      <c r="J361" s="9">
        <f t="shared" si="219"/>
        <v>2300</v>
      </c>
      <c r="K361" s="8">
        <f t="shared" si="252"/>
        <v>-0.14814814814814814</v>
      </c>
      <c r="L361" s="45">
        <f t="shared" si="226"/>
        <v>-0.14814814814814814</v>
      </c>
      <c r="M361" s="8">
        <f t="shared" si="256"/>
        <v>-0.14814814814814814</v>
      </c>
      <c r="N361" s="8">
        <f t="shared" si="220"/>
        <v>-0.14814814814814814</v>
      </c>
      <c r="P361" s="20">
        <f>IF(data!U360="","",data!U360)</f>
        <v>-0.76110636561479883</v>
      </c>
      <c r="Q361" s="20">
        <f>IF(ISNA(data!Y360)=TRUE,"",IF(data!Y360="","",data!Y360))</f>
        <v>17.505446409140372</v>
      </c>
      <c r="R361" s="20">
        <f t="shared" si="227"/>
        <v>17.505446409140372</v>
      </c>
      <c r="S361" s="8">
        <f t="shared" si="253"/>
        <v>-0.39672121119010229</v>
      </c>
      <c r="T361" s="34">
        <f t="shared" si="243"/>
        <v>-0.39672121119010229</v>
      </c>
      <c r="U361" s="8">
        <f t="shared" si="257"/>
        <v>-0.39672121119010229</v>
      </c>
      <c r="V361" s="30">
        <f t="shared" si="221"/>
        <v>-0.39672121119010229</v>
      </c>
      <c r="X361" s="9">
        <f>IF(data!W360="","",data!W360)</f>
        <v>-427.50000000000006</v>
      </c>
      <c r="Y361" s="96">
        <f>IF(data!AA360="",#N/A,data!AA360)</f>
        <v>9832.5</v>
      </c>
      <c r="Z361" s="99">
        <f t="shared" si="228"/>
        <v>9832.5</v>
      </c>
      <c r="AA361" s="8">
        <f t="shared" si="254"/>
        <v>-0.14814814814814825</v>
      </c>
      <c r="AB361" s="34">
        <f t="shared" si="245"/>
        <v>-0.14814814814814825</v>
      </c>
      <c r="AC361" s="30">
        <f t="shared" si="255"/>
        <v>-0.14814814814814825</v>
      </c>
      <c r="AD361" s="30">
        <f t="shared" si="223"/>
        <v>-0.14814814814814825</v>
      </c>
      <c r="AE361" s="15">
        <f>data!G360</f>
        <v>0.23391812865497075</v>
      </c>
      <c r="AF361" s="30">
        <f t="shared" si="258"/>
        <v>1.6835016835016843E-3</v>
      </c>
      <c r="AG361" s="30">
        <f t="shared" si="229"/>
        <v>0</v>
      </c>
      <c r="AH361" s="15" t="str">
        <f t="shared" si="235"/>
        <v/>
      </c>
      <c r="AI361" s="9">
        <f>data!C360</f>
        <v>9.19</v>
      </c>
      <c r="AJ361" s="8">
        <f t="shared" si="230"/>
        <v>0.41203680230879658</v>
      </c>
      <c r="AK361" s="8">
        <f t="shared" si="231"/>
        <v>0.41203680230879658</v>
      </c>
      <c r="AL361" s="74">
        <f t="shared" si="236"/>
        <v>0.41203680230879658</v>
      </c>
      <c r="AR361" s="46">
        <f t="shared" si="224"/>
        <v>-3.8655462184873923E-2</v>
      </c>
      <c r="AS361" s="46">
        <f t="shared" si="241"/>
        <v>-0.18518518518518517</v>
      </c>
      <c r="AT361" s="46">
        <f t="shared" si="225"/>
        <v>-0.18680361033302217</v>
      </c>
    </row>
    <row r="362" spans="1:46">
      <c r="A362">
        <v>1729</v>
      </c>
      <c r="B362">
        <v>1729</v>
      </c>
      <c r="C362">
        <f t="shared" si="216"/>
        <v>1729</v>
      </c>
      <c r="D362">
        <f t="shared" si="217"/>
        <v>1729</v>
      </c>
      <c r="E362" s="15">
        <f t="shared" si="218"/>
        <v>1729</v>
      </c>
      <c r="F362" s="9">
        <f>IF(data!V361="","",data!V361)</f>
        <v>65.3125</v>
      </c>
      <c r="G362" s="77">
        <f t="shared" si="248"/>
        <v>2.8396739130434782E-2</v>
      </c>
      <c r="H362" s="35">
        <f t="shared" si="232"/>
        <v>2.8725961538461537E-2</v>
      </c>
      <c r="I362" s="9">
        <f>IF(data!Z361="","",data!Z361)</f>
        <v>2600</v>
      </c>
      <c r="J362" s="9">
        <f t="shared" si="219"/>
        <v>2600</v>
      </c>
      <c r="K362" s="8">
        <f t="shared" si="252"/>
        <v>0.13043478260869557</v>
      </c>
      <c r="L362" s="45">
        <f t="shared" si="226"/>
        <v>0.13043478260869557</v>
      </c>
      <c r="M362" s="8">
        <f t="shared" si="256"/>
        <v>0.13043478260869557</v>
      </c>
      <c r="N362" s="8">
        <f t="shared" si="220"/>
        <v>0.13043478260869557</v>
      </c>
      <c r="P362" s="20">
        <f>IF(data!U361="","",data!U361)</f>
        <v>0.46128106487693837</v>
      </c>
      <c r="Q362" s="20">
        <f>IF(ISNA(data!Y361)=TRUE,"",IF(data!Y361="","",data!Y361))</f>
        <v>18.362959137684818</v>
      </c>
      <c r="R362" s="20">
        <f t="shared" si="227"/>
        <v>18.362959137684818</v>
      </c>
      <c r="S362" s="8">
        <f t="shared" si="253"/>
        <v>4.8985481918170315E-2</v>
      </c>
      <c r="T362" s="34">
        <f t="shared" si="243"/>
        <v>4.8985481918170315E-2</v>
      </c>
      <c r="U362" s="8">
        <f t="shared" si="257"/>
        <v>4.8985481918170315E-2</v>
      </c>
      <c r="V362" s="30">
        <f t="shared" si="221"/>
        <v>4.8985481918170315E-2</v>
      </c>
      <c r="X362" s="9">
        <f>IF(data!W361="","",data!W361)</f>
        <v>279.2109375</v>
      </c>
      <c r="Y362" s="96">
        <f>IF(data!AA361="",#N/A,data!AA361)</f>
        <v>11115.000000000002</v>
      </c>
      <c r="Z362" s="99">
        <f t="shared" si="228"/>
        <v>11115.000000000002</v>
      </c>
      <c r="AA362" s="8">
        <f t="shared" si="254"/>
        <v>0.13043478260869579</v>
      </c>
      <c r="AB362" s="34">
        <f t="shared" si="245"/>
        <v>0.13043478260869579</v>
      </c>
      <c r="AC362" s="30">
        <f t="shared" si="255"/>
        <v>0.13043478260869579</v>
      </c>
      <c r="AD362" s="30">
        <f t="shared" si="223"/>
        <v>0.13043478260869579</v>
      </c>
      <c r="AE362" s="15">
        <f>data!G361</f>
        <v>0.23391812865497075</v>
      </c>
      <c r="AF362" s="30">
        <f t="shared" si="258"/>
        <v>1.6835016835016843E-3</v>
      </c>
      <c r="AG362" s="30">
        <f t="shared" si="229"/>
        <v>0</v>
      </c>
      <c r="AH362" s="15" t="str">
        <f t="shared" si="235"/>
        <v/>
      </c>
      <c r="AI362" s="9">
        <f>data!C361</f>
        <v>9.9035647597116281</v>
      </c>
      <c r="AJ362" s="8">
        <f t="shared" si="230"/>
        <v>7.7645784517043293E-2</v>
      </c>
      <c r="AK362" s="8">
        <f t="shared" si="231"/>
        <v>7.7645784517043293E-2</v>
      </c>
      <c r="AL362" s="74">
        <f t="shared" si="236"/>
        <v>7.7645784517043293E-2</v>
      </c>
      <c r="AR362" s="46">
        <f t="shared" si="224"/>
        <v>2.6668341249543204E-2</v>
      </c>
      <c r="AS362" s="46">
        <f t="shared" si="241"/>
        <v>0.15883152173913034</v>
      </c>
      <c r="AT362" s="46">
        <f t="shared" si="225"/>
        <v>0.15710312385823899</v>
      </c>
    </row>
    <row r="363" spans="1:46">
      <c r="A363">
        <v>1730</v>
      </c>
      <c r="B363">
        <v>1730</v>
      </c>
      <c r="C363">
        <f t="shared" si="216"/>
        <v>1730</v>
      </c>
      <c r="D363">
        <f t="shared" si="217"/>
        <v>1730</v>
      </c>
      <c r="E363" s="15">
        <f t="shared" si="218"/>
        <v>1730</v>
      </c>
      <c r="F363" s="9">
        <f>IF(data!V362="","",data!V362)</f>
        <v>74.6875</v>
      </c>
      <c r="G363" s="77">
        <f t="shared" si="248"/>
        <v>2.8725961538461537E-2</v>
      </c>
      <c r="H363" s="35">
        <f t="shared" si="232"/>
        <v>1.8458333333333334E-2</v>
      </c>
      <c r="I363" s="9">
        <f>IF(data!Z362="","",data!Z362)</f>
        <v>3000</v>
      </c>
      <c r="J363" s="9">
        <f t="shared" si="219"/>
        <v>3000</v>
      </c>
      <c r="K363" s="8">
        <f t="shared" ref="K363:K370" si="259">M363</f>
        <v>0.15384615384615374</v>
      </c>
      <c r="L363" s="45">
        <f t="shared" si="226"/>
        <v>0.15384615384615374</v>
      </c>
      <c r="M363" s="8">
        <f t="shared" si="256"/>
        <v>0.15384615384615374</v>
      </c>
      <c r="N363" s="8">
        <f t="shared" si="220"/>
        <v>0.15384615384615374</v>
      </c>
      <c r="P363" s="20">
        <f>IF(data!U362="","",data!U362)</f>
        <v>0.63185309434827219</v>
      </c>
      <c r="Q363" s="20">
        <f>IF(ISNA(data!Y362)=TRUE,"",IF(data!Y362="","",data!Y362))</f>
        <v>25.379873245788335</v>
      </c>
      <c r="R363" s="20">
        <f t="shared" si="227"/>
        <v>25.379873245788335</v>
      </c>
      <c r="S363" s="8">
        <f t="shared" ref="S363:S370" si="260">U363</f>
        <v>0.38212327629174281</v>
      </c>
      <c r="T363" s="34">
        <f t="shared" si="243"/>
        <v>0.38212327629174281</v>
      </c>
      <c r="U363" s="8">
        <f t="shared" si="257"/>
        <v>0.38212327629174281</v>
      </c>
      <c r="V363" s="30">
        <f t="shared" si="221"/>
        <v>0.38212327629174281</v>
      </c>
      <c r="X363" s="9">
        <f>IF(data!W362="","",data!W362)</f>
        <v>319.2890625</v>
      </c>
      <c r="Y363" s="96">
        <f>IF(data!AA362="",#N/A,data!AA362)</f>
        <v>12825.000000000002</v>
      </c>
      <c r="Z363" s="99">
        <f t="shared" si="228"/>
        <v>12825.000000000002</v>
      </c>
      <c r="AA363" s="8">
        <f t="shared" ref="AA363:AA370" si="261">AC363</f>
        <v>0.15384615384615374</v>
      </c>
      <c r="AB363" s="34">
        <f t="shared" si="245"/>
        <v>0.15384615384615374</v>
      </c>
      <c r="AC363" s="30">
        <f t="shared" si="255"/>
        <v>0.15384615384615374</v>
      </c>
      <c r="AD363" s="30">
        <f t="shared" si="223"/>
        <v>0.15384615384615374</v>
      </c>
      <c r="AE363" s="15">
        <f>data!G362</f>
        <v>0.23391812865497075</v>
      </c>
      <c r="AF363" s="30">
        <f t="shared" si="258"/>
        <v>1.6835016835016843E-3</v>
      </c>
      <c r="AG363" s="30">
        <f t="shared" si="229"/>
        <v>0</v>
      </c>
      <c r="AH363" s="15" t="str">
        <f t="shared" si="235"/>
        <v/>
      </c>
      <c r="AI363" s="9">
        <f>data!C362</f>
        <v>8.2678515754534505</v>
      </c>
      <c r="AJ363" s="8">
        <f t="shared" si="230"/>
        <v>-0.16516408222142087</v>
      </c>
      <c r="AK363" s="8">
        <f t="shared" si="231"/>
        <v>-0.16516408222142087</v>
      </c>
      <c r="AL363" s="74">
        <f t="shared" si="236"/>
        <v>-0.16516408222142087</v>
      </c>
      <c r="AR363" s="46">
        <f t="shared" si="224"/>
        <v>2.6997010342598715E-2</v>
      </c>
      <c r="AS363" s="46">
        <f t="shared" si="241"/>
        <v>0.18257211538461529</v>
      </c>
      <c r="AT363" s="46">
        <f t="shared" si="225"/>
        <v>0.18084316418875246</v>
      </c>
    </row>
    <row r="364" spans="1:46">
      <c r="A364">
        <v>1731</v>
      </c>
      <c r="B364">
        <v>1731</v>
      </c>
      <c r="C364">
        <f t="shared" si="216"/>
        <v>1731</v>
      </c>
      <c r="D364">
        <f t="shared" si="217"/>
        <v>1731</v>
      </c>
      <c r="E364" s="15">
        <f t="shared" si="218"/>
        <v>1731</v>
      </c>
      <c r="F364" s="9">
        <f>IF(data!V363="","",data!V363)</f>
        <v>55.375</v>
      </c>
      <c r="G364" s="77">
        <f t="shared" si="248"/>
        <v>1.8458333333333334E-2</v>
      </c>
      <c r="H364" s="35">
        <f t="shared" si="232"/>
        <v>2.1470588235294123E-2</v>
      </c>
      <c r="I364" s="9">
        <f>IF(data!Z363="","",data!Z363)</f>
        <v>2550</v>
      </c>
      <c r="J364" s="9">
        <f t="shared" si="219"/>
        <v>2550</v>
      </c>
      <c r="K364" s="8">
        <f t="shared" si="259"/>
        <v>-0.15000000000000002</v>
      </c>
      <c r="L364" s="45">
        <f t="shared" si="226"/>
        <v>-0.15000000000000002</v>
      </c>
      <c r="M364" s="8">
        <f>(I364/I363-1)/(C364-C363)</f>
        <v>-0.15000000000000002</v>
      </c>
      <c r="N364" s="8">
        <f t="shared" si="220"/>
        <v>-0.15000000000000002</v>
      </c>
      <c r="P364" s="20">
        <f>IF(data!U363="","",data!U363)</f>
        <v>0.57222446704155128</v>
      </c>
      <c r="Q364" s="20">
        <f>IF(ISNA(data!Y363)=TRUE,"",IF(data!Y363="","",data!Y363))</f>
        <v>26.350742951800555</v>
      </c>
      <c r="R364" s="20">
        <f t="shared" si="227"/>
        <v>26.350742951800555</v>
      </c>
      <c r="S364" s="8">
        <f t="shared" si="260"/>
        <v>3.8253528558237715E-2</v>
      </c>
      <c r="T364" s="34">
        <f t="shared" si="243"/>
        <v>3.8253528558237715E-2</v>
      </c>
      <c r="U364" s="8">
        <f t="shared" si="257"/>
        <v>3.8253528558237715E-2</v>
      </c>
      <c r="V364" s="30">
        <f t="shared" si="221"/>
        <v>3.8253528558237715E-2</v>
      </c>
      <c r="X364" s="9">
        <f>IF(data!W363="","",data!W363)</f>
        <v>236.72812500000001</v>
      </c>
      <c r="Y364" s="96">
        <f>IF(data!AA363="",#N/A,data!AA363)</f>
        <v>10901.25</v>
      </c>
      <c r="Z364" s="99">
        <f t="shared" si="228"/>
        <v>10901.25</v>
      </c>
      <c r="AA364" s="8">
        <f t="shared" si="261"/>
        <v>-0.15000000000000013</v>
      </c>
      <c r="AB364" s="34">
        <f t="shared" si="245"/>
        <v>-0.15000000000000013</v>
      </c>
      <c r="AC364" s="30">
        <f t="shared" si="255"/>
        <v>-0.15000000000000013</v>
      </c>
      <c r="AD364" s="30">
        <f t="shared" si="223"/>
        <v>-0.15000000000000013</v>
      </c>
      <c r="AE364" s="15">
        <f>data!G363</f>
        <v>0.23391812865497075</v>
      </c>
      <c r="AF364" s="30">
        <f t="shared" si="258"/>
        <v>1.6835016835016843E-3</v>
      </c>
      <c r="AG364" s="30">
        <f t="shared" si="229"/>
        <v>0</v>
      </c>
      <c r="AH364" s="15" t="str">
        <f t="shared" si="235"/>
        <v/>
      </c>
      <c r="AI364" s="9">
        <f>data!C363</f>
        <v>6.768745442063997</v>
      </c>
      <c r="AJ364" s="8">
        <f t="shared" si="230"/>
        <v>-0.18131749460043189</v>
      </c>
      <c r="AK364" s="8">
        <f t="shared" si="231"/>
        <v>-0.18131749460043189</v>
      </c>
      <c r="AL364" s="74">
        <f t="shared" si="236"/>
        <v>-0.18131749460043189</v>
      </c>
      <c r="AR364" s="46">
        <f t="shared" si="224"/>
        <v>1.6746638655461998E-2</v>
      </c>
      <c r="AS364" s="46">
        <f t="shared" si="241"/>
        <v>-0.1315416666666667</v>
      </c>
      <c r="AT364" s="46">
        <f t="shared" si="225"/>
        <v>-0.13325336134453813</v>
      </c>
    </row>
    <row r="365" spans="1:46">
      <c r="A365">
        <v>1732</v>
      </c>
      <c r="B365">
        <v>1732</v>
      </c>
      <c r="C365">
        <f t="shared" si="216"/>
        <v>1732</v>
      </c>
      <c r="D365">
        <f t="shared" si="217"/>
        <v>1732</v>
      </c>
      <c r="E365" s="15">
        <f t="shared" si="218"/>
        <v>1732</v>
      </c>
      <c r="F365" s="9">
        <f>IF(data!V364="","",data!V364)</f>
        <v>54.750000000000014</v>
      </c>
      <c r="G365" s="77">
        <f t="shared" si="248"/>
        <v>2.1470588235294123E-2</v>
      </c>
      <c r="H365" s="35">
        <f t="shared" si="232"/>
        <v>7.7473958333333329E-2</v>
      </c>
      <c r="I365" s="9">
        <f>IF(data!Z364="","",data!Z364)</f>
        <v>2400</v>
      </c>
      <c r="J365" s="9">
        <f t="shared" si="219"/>
        <v>2400</v>
      </c>
      <c r="K365" s="8">
        <f t="shared" si="259"/>
        <v>-5.8823529411764719E-2</v>
      </c>
      <c r="L365" s="45">
        <f t="shared" si="226"/>
        <v>-5.8823529411764719E-2</v>
      </c>
      <c r="M365" s="8">
        <f>(I365/I364-1)/(C365-C364)</f>
        <v>-5.8823529411764719E-2</v>
      </c>
      <c r="N365" s="8">
        <f t="shared" si="220"/>
        <v>-5.8823529411764719E-2</v>
      </c>
      <c r="P365" s="20">
        <f>IF(data!U364="","",data!U364)</f>
        <v>0.52300082799355097</v>
      </c>
      <c r="Q365" s="20">
        <f>IF(ISNA(data!Y364)=TRUE,"",IF(data!Y364="","",data!Y364))</f>
        <v>22.926063692867981</v>
      </c>
      <c r="R365" s="20">
        <f t="shared" si="227"/>
        <v>22.926063692867981</v>
      </c>
      <c r="S365" s="8">
        <f t="shared" si="260"/>
        <v>-0.12996518789609934</v>
      </c>
      <c r="T365" s="34">
        <f t="shared" si="243"/>
        <v>-0.12996518789609934</v>
      </c>
      <c r="U365" s="8">
        <f t="shared" si="257"/>
        <v>-0.12996518789609934</v>
      </c>
      <c r="V365" s="30">
        <f t="shared" si="221"/>
        <v>-0.12996518789609934</v>
      </c>
      <c r="X365" s="9">
        <f>IF(data!W364="","",data!W364)</f>
        <v>234.05625000000009</v>
      </c>
      <c r="Y365" s="96">
        <f>IF(data!AA364="",#N/A,data!AA364)</f>
        <v>10260</v>
      </c>
      <c r="Z365" s="99">
        <f t="shared" si="228"/>
        <v>10260</v>
      </c>
      <c r="AA365" s="8">
        <f t="shared" si="261"/>
        <v>-5.8823529411764719E-2</v>
      </c>
      <c r="AB365" s="34">
        <f t="shared" si="245"/>
        <v>-5.8823529411764719E-2</v>
      </c>
      <c r="AC365" s="30">
        <f t="shared" ref="AC365:AC368" si="262">(Y365/Y364-1)/(A365-A364)</f>
        <v>-5.8823529411764719E-2</v>
      </c>
      <c r="AD365" s="30">
        <f t="shared" si="223"/>
        <v>-5.8823529411764719E-2</v>
      </c>
      <c r="AE365" s="15">
        <f>data!G364</f>
        <v>0.23391812865497075</v>
      </c>
      <c r="AF365" s="30">
        <f t="shared" si="258"/>
        <v>1.6835016835016843E-3</v>
      </c>
      <c r="AG365" s="30">
        <f t="shared" si="229"/>
        <v>0</v>
      </c>
      <c r="AH365" s="15" t="str">
        <f t="shared" si="235"/>
        <v/>
      </c>
      <c r="AI365" s="9">
        <f>data!C364</f>
        <v>7.3222172915894941</v>
      </c>
      <c r="AJ365" s="8">
        <f t="shared" si="230"/>
        <v>8.1768749358777315E-2</v>
      </c>
      <c r="AK365" s="8">
        <f t="shared" si="231"/>
        <v>8.1768749358777315E-2</v>
      </c>
      <c r="AL365" s="74">
        <f t="shared" si="236"/>
        <v>8.1768749358777315E-2</v>
      </c>
      <c r="AR365" s="46">
        <f t="shared" si="224"/>
        <v>1.9753830944142292E-2</v>
      </c>
      <c r="AS365" s="46">
        <f t="shared" si="241"/>
        <v>-3.7352941176470596E-2</v>
      </c>
      <c r="AT365" s="46">
        <f t="shared" si="225"/>
        <v>-3.9069698467622427E-2</v>
      </c>
    </row>
    <row r="366" spans="1:46">
      <c r="A366">
        <v>1733</v>
      </c>
      <c r="B366">
        <v>1733</v>
      </c>
      <c r="C366">
        <f t="shared" si="216"/>
        <v>1733</v>
      </c>
      <c r="D366">
        <f t="shared" si="217"/>
        <v>1733</v>
      </c>
      <c r="E366" s="15">
        <f t="shared" si="218"/>
        <v>1733</v>
      </c>
      <c r="F366" s="9">
        <f>IF(data!V365="","",data!V365)</f>
        <v>185.9375</v>
      </c>
      <c r="G366" s="77">
        <f t="shared" si="248"/>
        <v>7.7473958333333329E-2</v>
      </c>
      <c r="H366" s="35">
        <f t="shared" si="232"/>
        <v>3.2590909090909094E-2</v>
      </c>
      <c r="I366" s="9">
        <f>IF(data!Z365="","",data!Z365)</f>
        <v>2750</v>
      </c>
      <c r="J366" s="9">
        <f t="shared" si="219"/>
        <v>2750</v>
      </c>
      <c r="K366" s="8">
        <f t="shared" si="259"/>
        <v>0.14583333333333326</v>
      </c>
      <c r="L366" s="45">
        <f t="shared" si="226"/>
        <v>0.14583333333333326</v>
      </c>
      <c r="M366" s="8">
        <f>(I366/I365-1)/(C366-C365)</f>
        <v>0.14583333333333326</v>
      </c>
      <c r="N366" s="8">
        <f t="shared" si="220"/>
        <v>0.14583333333333326</v>
      </c>
      <c r="P366" s="20">
        <f>IF(data!U365="","",data!U365)</f>
        <v>1.5158766594188746</v>
      </c>
      <c r="Q366" s="20">
        <f>IF(ISNA(data!Y365)=TRUE,"",IF(data!Y365="","",data!Y365))</f>
        <v>22.419688408211922</v>
      </c>
      <c r="R366" s="20">
        <f t="shared" si="227"/>
        <v>22.419688408211922</v>
      </c>
      <c r="S366" s="8">
        <f t="shared" si="260"/>
        <v>-2.2087319107186532E-2</v>
      </c>
      <c r="T366" s="34">
        <f t="shared" si="243"/>
        <v>-2.2087319107186532E-2</v>
      </c>
      <c r="U366" s="30">
        <f>(Q366/Q365-1)/(A366-A365)</f>
        <v>-2.2087319107186532E-2</v>
      </c>
      <c r="V366" s="30">
        <f t="shared" si="221"/>
        <v>-2.2087319107186532E-2</v>
      </c>
      <c r="X366" s="9">
        <f>IF(data!W365="","",data!W365)</f>
        <v>794.88281250000011</v>
      </c>
      <c r="Y366" s="96">
        <f>IF(data!AA365="",#N/A,data!AA365)</f>
        <v>11756.250000000002</v>
      </c>
      <c r="Z366" s="99">
        <f t="shared" si="228"/>
        <v>11756.250000000002</v>
      </c>
      <c r="AA366" s="8">
        <f t="shared" si="261"/>
        <v>0.14583333333333348</v>
      </c>
      <c r="AB366" s="34">
        <f t="shared" si="245"/>
        <v>0.14583333333333348</v>
      </c>
      <c r="AC366" s="30">
        <f t="shared" si="262"/>
        <v>0.14583333333333348</v>
      </c>
      <c r="AD366" s="30">
        <f t="shared" si="223"/>
        <v>0.14583333333333348</v>
      </c>
      <c r="AE366" s="15">
        <f>data!G365</f>
        <v>0.23391812865497075</v>
      </c>
      <c r="AF366" s="30">
        <f t="shared" si="258"/>
        <v>1.6835016835016843E-3</v>
      </c>
      <c r="AG366" s="30">
        <f t="shared" si="229"/>
        <v>0</v>
      </c>
      <c r="AH366" s="15" t="str">
        <f t="shared" si="235"/>
        <v/>
      </c>
      <c r="AI366" s="9">
        <f>data!C365</f>
        <v>8.579539677257312</v>
      </c>
      <c r="AJ366" s="8">
        <f t="shared" si="230"/>
        <v>0.17171333977100267</v>
      </c>
      <c r="AK366" s="8">
        <f t="shared" si="231"/>
        <v>0.17171333977100267</v>
      </c>
      <c r="AL366" s="74">
        <f t="shared" si="236"/>
        <v>0.17171333977100267</v>
      </c>
      <c r="AR366" s="46">
        <f t="shared" si="224"/>
        <v>7.5663077731092265E-2</v>
      </c>
      <c r="AS366" s="46">
        <f t="shared" si="241"/>
        <v>0.22330729166666657</v>
      </c>
      <c r="AT366" s="46">
        <f t="shared" si="225"/>
        <v>0.22149641106442575</v>
      </c>
    </row>
    <row r="367" spans="1:46">
      <c r="A367">
        <v>1734</v>
      </c>
      <c r="B367">
        <v>1734</v>
      </c>
      <c r="C367">
        <f t="shared" si="216"/>
        <v>1734</v>
      </c>
      <c r="D367">
        <f t="shared" si="217"/>
        <v>1734</v>
      </c>
      <c r="E367" s="15">
        <f t="shared" si="218"/>
        <v>1734</v>
      </c>
      <c r="F367" s="9">
        <f>IF(data!V366="","",data!V366)</f>
        <v>89.625</v>
      </c>
      <c r="G367" s="77">
        <f t="shared" si="248"/>
        <v>3.2590909090909094E-2</v>
      </c>
      <c r="H367" s="35">
        <f t="shared" si="232"/>
        <v>-0.11229166666666666</v>
      </c>
      <c r="I367" s="9">
        <f>IF(data!Z366="","",data!Z366)</f>
        <v>3000</v>
      </c>
      <c r="J367" s="9">
        <f t="shared" si="219"/>
        <v>3000</v>
      </c>
      <c r="K367" s="8">
        <f t="shared" si="259"/>
        <v>9.0909090909090828E-2</v>
      </c>
      <c r="L367" s="45">
        <f t="shared" si="226"/>
        <v>9.0909090909090828E-2</v>
      </c>
      <c r="M367" s="8">
        <f>(I367/I366-1)/(C367-C366)</f>
        <v>9.0909090909090828E-2</v>
      </c>
      <c r="N367" s="8">
        <f t="shared" si="220"/>
        <v>9.0909090909090828E-2</v>
      </c>
      <c r="P367" s="20">
        <f>IF(data!U366="","",data!U366)</f>
        <v>0.6734702248751121</v>
      </c>
      <c r="Q367" s="20">
        <f>IF(ISNA(data!Y366)=TRUE,"",IF(data!Y366="","",data!Y366))</f>
        <v>22.542936397493285</v>
      </c>
      <c r="R367" s="20">
        <f t="shared" si="227"/>
        <v>22.542936397493285</v>
      </c>
      <c r="S367" s="8">
        <f t="shared" si="260"/>
        <v>5.497310535155453E-3</v>
      </c>
      <c r="T367" s="34">
        <f t="shared" si="243"/>
        <v>5.497310535155453E-3</v>
      </c>
      <c r="U367" s="30">
        <f>(Q367/Q366-1)/(A367-A366)</f>
        <v>5.497310535155453E-3</v>
      </c>
      <c r="V367" s="30">
        <f t="shared" si="221"/>
        <v>5.497310535155453E-3</v>
      </c>
      <c r="X367" s="9">
        <f>IF(data!W366="","",data!W366)</f>
        <v>383.14687500000002</v>
      </c>
      <c r="Y367" s="96">
        <f>IF(data!AA366="",#N/A,data!AA366)</f>
        <v>12825.000000000002</v>
      </c>
      <c r="Z367" s="99">
        <f t="shared" si="228"/>
        <v>12825.000000000002</v>
      </c>
      <c r="AA367" s="8">
        <f t="shared" si="261"/>
        <v>9.0909090909090828E-2</v>
      </c>
      <c r="AB367" s="34">
        <f t="shared" si="245"/>
        <v>9.0909090909090828E-2</v>
      </c>
      <c r="AC367" s="30">
        <f t="shared" si="262"/>
        <v>9.0909090909090828E-2</v>
      </c>
      <c r="AD367" s="30">
        <f t="shared" si="223"/>
        <v>9.0909090909090828E-2</v>
      </c>
      <c r="AE367" s="15">
        <f>data!G366</f>
        <v>0.23391812865497075</v>
      </c>
      <c r="AF367" s="30">
        <f t="shared" si="258"/>
        <v>1.6835016835016843E-3</v>
      </c>
      <c r="AG367" s="30">
        <f t="shared" si="229"/>
        <v>0</v>
      </c>
      <c r="AH367" s="15" t="str">
        <f t="shared" si="235"/>
        <v/>
      </c>
      <c r="AI367" s="9">
        <f>data!C366</f>
        <v>9.3083270652945345</v>
      </c>
      <c r="AJ367" s="8">
        <f t="shared" si="230"/>
        <v>8.4944812362031108E-2</v>
      </c>
      <c r="AK367" s="8">
        <f t="shared" si="231"/>
        <v>8.4944812362031108E-2</v>
      </c>
      <c r="AL367" s="74">
        <f t="shared" si="236"/>
        <v>8.4944812362031108E-2</v>
      </c>
      <c r="AR367" s="46">
        <f t="shared" si="224"/>
        <v>3.0855462184874005E-2</v>
      </c>
      <c r="AS367" s="46">
        <f t="shared" si="241"/>
        <v>0.12349999999999992</v>
      </c>
      <c r="AT367" s="46">
        <f t="shared" si="225"/>
        <v>0.12176455309396483</v>
      </c>
    </row>
    <row r="368" spans="1:46">
      <c r="A368">
        <v>1735</v>
      </c>
      <c r="B368">
        <v>1735</v>
      </c>
      <c r="C368">
        <f t="shared" si="216"/>
        <v>1735</v>
      </c>
      <c r="D368">
        <f t="shared" si="217"/>
        <v>1735</v>
      </c>
      <c r="E368" s="15">
        <f t="shared" si="218"/>
        <v>1735</v>
      </c>
      <c r="F368" s="9">
        <f>IF(data!V367="","",data!V367)</f>
        <v>-336.875</v>
      </c>
      <c r="G368" s="77">
        <f t="shared" si="248"/>
        <v>-0.11229166666666666</v>
      </c>
      <c r="H368" s="35">
        <f t="shared" si="232"/>
        <v>4.2999999999999997E-2</v>
      </c>
      <c r="I368" s="9">
        <f>IF(data!Z367="","",data!Z367)</f>
        <v>500</v>
      </c>
      <c r="J368" s="9">
        <f t="shared" si="219"/>
        <v>500</v>
      </c>
      <c r="K368" s="8">
        <f t="shared" si="259"/>
        <v>-0.83333333333333337</v>
      </c>
      <c r="L368" s="45">
        <f t="shared" si="226"/>
        <v>-0.83333333333333337</v>
      </c>
      <c r="M368" s="8">
        <f>(I368/I367-1)/(C368-C367)</f>
        <v>-0.83333333333333337</v>
      </c>
      <c r="N368" s="8">
        <f t="shared" si="220"/>
        <v>-0.83333333333333337</v>
      </c>
      <c r="P368" s="20">
        <f>IF(data!U367="","",data!U367)</f>
        <v>-2.4770528391524311</v>
      </c>
      <c r="Q368" s="20">
        <f>IF(ISNA(data!Y367)=TRUE,"",IF(data!Y367="","",data!Y367))</f>
        <v>3.6765162733245731</v>
      </c>
      <c r="R368" s="20">
        <f t="shared" si="227"/>
        <v>3.6765162733245731</v>
      </c>
      <c r="S368" s="8">
        <f t="shared" si="260"/>
        <v>-0.83691049788290262</v>
      </c>
      <c r="T368" s="34">
        <f t="shared" si="243"/>
        <v>-0.83691049788290262</v>
      </c>
      <c r="U368" s="30">
        <f>(Q368/Q367-1)/(A368-A367)</f>
        <v>-0.83691049788290262</v>
      </c>
      <c r="V368" s="30">
        <f t="shared" si="221"/>
        <v>-0.83691049788290262</v>
      </c>
      <c r="X368" s="9">
        <f>IF(data!W367="","",data!W367)</f>
        <v>-1440.1406250000002</v>
      </c>
      <c r="Y368" s="96">
        <f>IF(data!AA367="",#N/A,data!AA367)</f>
        <v>2137.5</v>
      </c>
      <c r="Z368" s="99">
        <f t="shared" si="228"/>
        <v>2137.5</v>
      </c>
      <c r="AA368" s="8">
        <f t="shared" si="261"/>
        <v>-0.83333333333333337</v>
      </c>
      <c r="AB368" s="34">
        <f t="shared" si="245"/>
        <v>-0.83333333333333337</v>
      </c>
      <c r="AC368" s="30">
        <f t="shared" si="262"/>
        <v>-0.83333333333333337</v>
      </c>
      <c r="AD368" s="30">
        <f t="shared" si="223"/>
        <v>-0.83333333333333337</v>
      </c>
      <c r="AE368" s="15">
        <f>data!G367</f>
        <v>0.23391812865497075</v>
      </c>
      <c r="AF368" s="30">
        <f t="shared" si="258"/>
        <v>1.6835016835016843E-3</v>
      </c>
      <c r="AG368" s="30">
        <f t="shared" si="229"/>
        <v>0</v>
      </c>
      <c r="AH368" s="15" t="str">
        <f t="shared" si="235"/>
        <v/>
      </c>
      <c r="AI368" s="9">
        <f>data!C367</f>
        <v>9.5124935944795972</v>
      </c>
      <c r="AJ368" s="8">
        <f t="shared" si="230"/>
        <v>2.1933751119068923E-2</v>
      </c>
      <c r="AK368" s="8">
        <f t="shared" si="231"/>
        <v>2.1933751119068923E-2</v>
      </c>
      <c r="AL368" s="74">
        <f t="shared" si="236"/>
        <v>2.1933751119068923E-2</v>
      </c>
      <c r="AR368" s="46">
        <f t="shared" si="224"/>
        <v>-0.11378361344537824</v>
      </c>
      <c r="AS368" s="46">
        <f t="shared" si="241"/>
        <v>-0.94562500000000005</v>
      </c>
      <c r="AT368" s="46">
        <f t="shared" si="225"/>
        <v>-0.94711694677871161</v>
      </c>
    </row>
    <row r="369" spans="1:46">
      <c r="A369">
        <v>1736</v>
      </c>
      <c r="B369">
        <v>1736</v>
      </c>
      <c r="C369">
        <f t="shared" si="216"/>
        <v>1736</v>
      </c>
      <c r="D369">
        <f t="shared" si="217"/>
        <v>1736</v>
      </c>
      <c r="E369" s="15">
        <f t="shared" si="218"/>
        <v>1736</v>
      </c>
      <c r="F369" s="9">
        <f>IF(data!V368="","",data!V368)</f>
        <v>21.5</v>
      </c>
      <c r="G369" s="77">
        <f t="shared" si="248"/>
        <v>4.2999999999999997E-2</v>
      </c>
      <c r="H369" s="35">
        <f t="shared" si="232"/>
        <v>7.885416666666667E-2</v>
      </c>
      <c r="I369" s="9">
        <f>IF(data!Z368="","",data!Z368)</f>
        <v>600</v>
      </c>
      <c r="J369" s="9">
        <f t="shared" si="219"/>
        <v>600</v>
      </c>
      <c r="K369" s="8">
        <f t="shared" si="259"/>
        <v>-0.4</v>
      </c>
      <c r="L369" s="45">
        <f t="shared" si="226"/>
        <v>0.19999999999999996</v>
      </c>
      <c r="M369" s="8">
        <f>(I369/I367-1)/(C369-C367)</f>
        <v>-0.4</v>
      </c>
      <c r="N369" s="8">
        <f t="shared" si="220"/>
        <v>0.19999999999999996</v>
      </c>
      <c r="P369" s="20">
        <f>IF(data!U368="","",data!U368)</f>
        <v>0.20742524484827593</v>
      </c>
      <c r="Q369" s="20">
        <f>IF(ISNA(data!Y368)=TRUE,"",IF(data!Y368="","",data!Y368))</f>
        <v>5.788611484137931</v>
      </c>
      <c r="R369" s="20">
        <f t="shared" si="227"/>
        <v>5.788611484137931</v>
      </c>
      <c r="S369" s="8">
        <f t="shared" si="260"/>
        <v>-0.37160919540229886</v>
      </c>
      <c r="T369" s="34">
        <f t="shared" si="243"/>
        <v>0.57448275862068954</v>
      </c>
      <c r="U369" s="30">
        <f>(Q369/Q367-1)/(A369-A367)</f>
        <v>-0.37160919540229886</v>
      </c>
      <c r="V369" s="30">
        <f t="shared" si="221"/>
        <v>0.57448275862068954</v>
      </c>
      <c r="X369" s="9">
        <f>IF(data!W368="","",data!W368)</f>
        <v>91.912500000000009</v>
      </c>
      <c r="Y369" s="96">
        <f>IF(data!AA368="",#N/A,data!AA368)</f>
        <v>2565</v>
      </c>
      <c r="Z369" s="99">
        <f t="shared" si="228"/>
        <v>2565</v>
      </c>
      <c r="AA369" s="8">
        <f t="shared" si="261"/>
        <v>-0.4</v>
      </c>
      <c r="AB369" s="34">
        <f t="shared" si="245"/>
        <v>0.19999999999999996</v>
      </c>
      <c r="AC369" s="30">
        <f>(Y369/Y367-1)/(A369-A367)</f>
        <v>-0.4</v>
      </c>
      <c r="AD369" s="30">
        <f t="shared" si="223"/>
        <v>0.19999999999999996</v>
      </c>
      <c r="AE369" s="15">
        <f>data!G368</f>
        <v>0.23391812865497075</v>
      </c>
      <c r="AF369" s="30">
        <f t="shared" si="258"/>
        <v>1.6835016835016843E-3</v>
      </c>
      <c r="AG369" s="30">
        <f t="shared" si="229"/>
        <v>0</v>
      </c>
      <c r="AH369" s="15" t="str">
        <f t="shared" si="235"/>
        <v/>
      </c>
      <c r="AI369" s="9">
        <f>data!C368</f>
        <v>7.2499951180002187</v>
      </c>
      <c r="AJ369" s="8">
        <f t="shared" si="230"/>
        <v>-0.23784494086727992</v>
      </c>
      <c r="AK369" s="8">
        <f t="shared" si="231"/>
        <v>-0.23784494086727992</v>
      </c>
      <c r="AL369" s="74">
        <f t="shared" si="236"/>
        <v>-0.23784494086727992</v>
      </c>
      <c r="AR369" s="46">
        <f t="shared" si="224"/>
        <v>4.1247058823529192E-2</v>
      </c>
      <c r="AS369" s="46">
        <f t="shared" si="241"/>
        <v>0.24299999999999994</v>
      </c>
      <c r="AT369" s="46">
        <f t="shared" si="225"/>
        <v>0.24124705882352915</v>
      </c>
    </row>
    <row r="370" spans="1:46">
      <c r="A370">
        <v>1737</v>
      </c>
      <c r="B370">
        <v>1737</v>
      </c>
      <c r="C370">
        <f t="shared" si="216"/>
        <v>1737</v>
      </c>
      <c r="D370">
        <f t="shared" si="217"/>
        <v>1737</v>
      </c>
      <c r="E370" s="15">
        <f t="shared" si="218"/>
        <v>1737</v>
      </c>
      <c r="F370" s="9">
        <f>IF(data!V369="","",data!V369)</f>
        <v>47.3125</v>
      </c>
      <c r="G370" s="77">
        <f t="shared" si="248"/>
        <v>7.885416666666667E-2</v>
      </c>
      <c r="H370" s="35">
        <f t="shared" si="232"/>
        <v>5.3046875E-2</v>
      </c>
      <c r="I370" s="9">
        <f>IF(data!Z369="","",data!Z369)</f>
        <v>2000</v>
      </c>
      <c r="J370" s="9">
        <f t="shared" si="219"/>
        <v>2000</v>
      </c>
      <c r="K370" s="8">
        <f t="shared" si="259"/>
        <v>2.3333333333333335</v>
      </c>
      <c r="L370" s="45">
        <f t="shared" si="226"/>
        <v>2.3333333333333335</v>
      </c>
      <c r="M370" s="8">
        <f>(I370/I369-1)/(C370-C369)</f>
        <v>2.3333333333333335</v>
      </c>
      <c r="N370" s="8">
        <f t="shared" si="220"/>
        <v>2.3333333333333335</v>
      </c>
      <c r="P370" s="20">
        <f>IF(data!U369="","",data!U369)</f>
        <v>0.33820204157958611</v>
      </c>
      <c r="Q370" s="20">
        <f>IF(ISNA(data!Y369)=TRUE,"",IF(data!Y369="","",data!Y369))</f>
        <v>14.296519591211034</v>
      </c>
      <c r="R370" s="20">
        <f t="shared" si="227"/>
        <v>14.296519591211034</v>
      </c>
      <c r="S370" s="8">
        <f t="shared" si="260"/>
        <v>1.4697666496337924</v>
      </c>
      <c r="T370" s="34">
        <f t="shared" si="243"/>
        <v>1.4697666496337924</v>
      </c>
      <c r="U370" s="30">
        <f>(Q370/Q369-1)/(A370-A369)</f>
        <v>1.4697666496337924</v>
      </c>
      <c r="V370" s="30">
        <f t="shared" si="221"/>
        <v>1.4697666496337924</v>
      </c>
      <c r="X370" s="9">
        <f>IF(data!W369="","",data!W369)</f>
        <v>202.26093750000001</v>
      </c>
      <c r="Y370" s="96">
        <f>IF(data!AA369="",#N/A,data!AA369)</f>
        <v>8550</v>
      </c>
      <c r="Z370" s="99">
        <f t="shared" si="228"/>
        <v>8550</v>
      </c>
      <c r="AA370" s="8">
        <f t="shared" si="261"/>
        <v>2.3333333333333335</v>
      </c>
      <c r="AB370" s="34">
        <f t="shared" si="245"/>
        <v>2.3333333333333335</v>
      </c>
      <c r="AC370" s="30">
        <f t="shared" ref="AC370" si="263">(Y370/Y369-1)/(A370-A369)</f>
        <v>2.3333333333333335</v>
      </c>
      <c r="AD370" s="30">
        <f t="shared" si="223"/>
        <v>2.3333333333333335</v>
      </c>
      <c r="AE370" s="15">
        <f>data!G369</f>
        <v>0.23391812865497075</v>
      </c>
      <c r="AF370" s="30">
        <f t="shared" si="258"/>
        <v>1.6835016835016843E-3</v>
      </c>
      <c r="AG370" s="30">
        <f t="shared" si="229"/>
        <v>0</v>
      </c>
      <c r="AH370" s="15" t="str">
        <f t="shared" si="235"/>
        <v/>
      </c>
      <c r="AI370" s="9">
        <f>data!C369</f>
        <v>9.7849934109837449</v>
      </c>
      <c r="AJ370" s="8">
        <f t="shared" si="230"/>
        <v>0.34965517241379329</v>
      </c>
      <c r="AK370" s="8">
        <f t="shared" si="231"/>
        <v>0.34965517241379329</v>
      </c>
      <c r="AL370" s="74">
        <f t="shared" si="236"/>
        <v>0.34965517241379329</v>
      </c>
      <c r="AR370" s="46">
        <f t="shared" si="224"/>
        <v>7.7040966386554555E-2</v>
      </c>
      <c r="AS370" s="46">
        <f t="shared" si="241"/>
        <v>2.4121874999999999</v>
      </c>
      <c r="AT370" s="46">
        <f t="shared" si="225"/>
        <v>2.410374299719888</v>
      </c>
    </row>
    <row r="371" spans="1:46">
      <c r="A371">
        <v>1738</v>
      </c>
      <c r="B371">
        <v>1738</v>
      </c>
      <c r="C371">
        <f t="shared" si="216"/>
        <v>1738</v>
      </c>
      <c r="D371">
        <f t="shared" si="217"/>
        <v>1738</v>
      </c>
      <c r="E371" s="15">
        <f t="shared" si="218"/>
        <v>1738</v>
      </c>
      <c r="F371" s="9">
        <f>IF(data!V370="","",data!V370)</f>
        <v>106.09375</v>
      </c>
      <c r="G371" s="77">
        <f t="shared" si="248"/>
        <v>5.3046875E-2</v>
      </c>
      <c r="H371" s="35">
        <f t="shared" si="232"/>
        <v>6.3140625000000006E-2</v>
      </c>
      <c r="I371" s="9" t="str">
        <f>IF(data!Z370="","",data!Z370)</f>
        <v/>
      </c>
      <c r="J371" s="9">
        <f t="shared" si="219"/>
        <v>2000</v>
      </c>
      <c r="K371" s="49">
        <f>K372</f>
        <v>5.0000000000000044E-2</v>
      </c>
      <c r="L371" s="45">
        <f t="shared" si="226"/>
        <v>0</v>
      </c>
      <c r="N371" s="8" t="str">
        <f t="shared" si="220"/>
        <v/>
      </c>
      <c r="P371" s="20">
        <f>IF(data!U370="","",data!U370)</f>
        <v>0.73747120040217395</v>
      </c>
      <c r="Q371" s="20" t="str">
        <f>IF(ISNA(data!Y370)=TRUE,"",IF(data!Y370="","",data!Y370))</f>
        <v/>
      </c>
      <c r="R371" s="20">
        <f t="shared" si="227"/>
        <v>14.296519591211034</v>
      </c>
      <c r="S371" s="49">
        <f>S372</f>
        <v>5.9869960988296556E-2</v>
      </c>
      <c r="T371" s="34">
        <f t="shared" si="243"/>
        <v>0</v>
      </c>
      <c r="U371" s="15"/>
      <c r="V371" s="30" t="str">
        <f t="shared" si="221"/>
        <v/>
      </c>
      <c r="X371" s="9">
        <f>IF(data!W370="","",data!W370)</f>
        <v>453.55078125000006</v>
      </c>
      <c r="Y371" s="96" t="e">
        <f>IF(data!AA370="",#N/A,data!AA370)</f>
        <v>#N/A</v>
      </c>
      <c r="Z371" s="99">
        <f t="shared" si="228"/>
        <v>8550</v>
      </c>
      <c r="AA371" s="49">
        <f>AA372</f>
        <v>5.0000000000000044E-2</v>
      </c>
      <c r="AB371" s="34">
        <f t="shared" si="245"/>
        <v>0</v>
      </c>
      <c r="AC371" s="15"/>
      <c r="AD371" s="30"/>
      <c r="AE371" s="15">
        <f>data!G370</f>
        <v>0.23391812865497075</v>
      </c>
      <c r="AF371" s="30">
        <f t="shared" si="258"/>
        <v>1.6835016835016843E-3</v>
      </c>
      <c r="AG371" s="30">
        <f t="shared" si="229"/>
        <v>0</v>
      </c>
      <c r="AH371" s="15" t="str">
        <f t="shared" si="235"/>
        <v/>
      </c>
      <c r="AI371" s="9">
        <f>data!C370</f>
        <v>10.062493224120992</v>
      </c>
      <c r="AJ371" s="8">
        <f t="shared" si="230"/>
        <v>2.8359734287173977E-2</v>
      </c>
      <c r="AK371" s="8">
        <f t="shared" si="231"/>
        <v>2.8359734287173977E-2</v>
      </c>
      <c r="AL371" s="74">
        <f t="shared" si="236"/>
        <v>2.8359734287173977E-2</v>
      </c>
      <c r="AR371" s="46">
        <f t="shared" si="224"/>
        <v>5.1277048319327667E-2</v>
      </c>
      <c r="AS371" s="46" t="str">
        <f t="shared" si="241"/>
        <v/>
      </c>
      <c r="AT371" s="46" t="str">
        <f t="shared" si="225"/>
        <v/>
      </c>
    </row>
    <row r="372" spans="1:46">
      <c r="A372">
        <v>1739</v>
      </c>
      <c r="B372">
        <v>1739</v>
      </c>
      <c r="C372">
        <f t="shared" si="216"/>
        <v>1739</v>
      </c>
      <c r="D372">
        <f t="shared" si="217"/>
        <v>1739</v>
      </c>
      <c r="E372" s="15">
        <f t="shared" si="218"/>
        <v>1739</v>
      </c>
      <c r="F372" s="9">
        <f>IF(data!V371="","",data!V371)</f>
        <v>126.28125</v>
      </c>
      <c r="G372" s="77" t="str">
        <f t="shared" si="248"/>
        <v/>
      </c>
      <c r="H372" s="35">
        <f t="shared" si="232"/>
        <v>5.1642992424242418E-2</v>
      </c>
      <c r="I372" s="9">
        <f>IF(data!Z371="","",data!Z371)</f>
        <v>2200</v>
      </c>
      <c r="J372" s="9">
        <f t="shared" si="219"/>
        <v>2200</v>
      </c>
      <c r="K372" s="8">
        <f>M372</f>
        <v>5.0000000000000044E-2</v>
      </c>
      <c r="L372" s="45">
        <f t="shared" si="226"/>
        <v>0.10000000000000009</v>
      </c>
      <c r="M372" s="8">
        <f>(I372/I370-1)/(C372-C370)</f>
        <v>5.0000000000000044E-2</v>
      </c>
      <c r="N372" s="8"/>
      <c r="P372" s="20">
        <f>IF(data!U371="","",data!U371)</f>
        <v>0.91889032186638486</v>
      </c>
      <c r="Q372" s="20">
        <f>IF(ISNA(data!Y371)=TRUE,"",IF(data!Y371="","",data!Y371))</f>
        <v>16.008383731599476</v>
      </c>
      <c r="R372" s="20">
        <f t="shared" si="227"/>
        <v>16.008383731599476</v>
      </c>
      <c r="S372" s="8">
        <f>U372</f>
        <v>5.9869960988296556E-2</v>
      </c>
      <c r="T372" s="34">
        <f t="shared" si="243"/>
        <v>0.11973992197659311</v>
      </c>
      <c r="U372" s="30">
        <f>(Q372/Q370-1)/(A372-A370)</f>
        <v>5.9869960988296556E-2</v>
      </c>
      <c r="V372" s="30"/>
      <c r="X372" s="9">
        <f>IF(data!W371="","",data!W371)</f>
        <v>539.85234375000005</v>
      </c>
      <c r="Y372" s="96">
        <f>IF(data!AA371="",#N/A,data!AA371)</f>
        <v>9405</v>
      </c>
      <c r="Z372" s="99">
        <f t="shared" si="228"/>
        <v>9405</v>
      </c>
      <c r="AA372" s="8">
        <f>AC372</f>
        <v>5.0000000000000044E-2</v>
      </c>
      <c r="AB372" s="34">
        <f t="shared" si="245"/>
        <v>0.10000000000000009</v>
      </c>
      <c r="AC372" s="30">
        <f>(Y372/Y370-1)/(A372-A370)</f>
        <v>5.0000000000000044E-2</v>
      </c>
      <c r="AD372" s="30"/>
      <c r="AE372" s="15">
        <f>data!G371</f>
        <v>0.23391812865497075</v>
      </c>
      <c r="AF372" s="30">
        <f t="shared" si="258"/>
        <v>1.6835016835016843E-3</v>
      </c>
      <c r="AG372" s="30">
        <f t="shared" si="229"/>
        <v>0</v>
      </c>
      <c r="AH372" s="15" t="str">
        <f t="shared" si="235"/>
        <v/>
      </c>
      <c r="AI372" s="9">
        <f>data!C371</f>
        <v>9.6124935271416714</v>
      </c>
      <c r="AJ372" s="8">
        <f t="shared" si="230"/>
        <v>-4.47204968944096E-2</v>
      </c>
      <c r="AK372" s="8">
        <f t="shared" si="231"/>
        <v>-4.47204968944096E-2</v>
      </c>
      <c r="AL372" s="74">
        <f t="shared" si="236"/>
        <v>-4.47204968944096E-2</v>
      </c>
      <c r="AR372" s="46" t="str">
        <f t="shared" si="224"/>
        <v/>
      </c>
      <c r="AS372" s="46" t="str">
        <f t="shared" si="241"/>
        <v/>
      </c>
      <c r="AT372" s="46" t="str">
        <f t="shared" si="225"/>
        <v/>
      </c>
    </row>
    <row r="373" spans="1:46">
      <c r="A373">
        <v>1740</v>
      </c>
      <c r="B373">
        <v>1740</v>
      </c>
      <c r="C373">
        <f t="shared" si="216"/>
        <v>1740</v>
      </c>
      <c r="D373">
        <f t="shared" si="217"/>
        <v>1740</v>
      </c>
      <c r="E373" s="15">
        <f t="shared" si="218"/>
        <v>1740</v>
      </c>
      <c r="F373" s="9">
        <f>IF(data!V372="","",data!V372)</f>
        <v>113.61458333333331</v>
      </c>
      <c r="G373" s="77">
        <f t="shared" si="248"/>
        <v>5.1642992424242418E-2</v>
      </c>
      <c r="H373" s="35">
        <f t="shared" si="232"/>
        <v>7.0267857142857146E-2</v>
      </c>
      <c r="I373" s="9">
        <f>IF(data!Z372="","",data!Z372)</f>
        <v>2100</v>
      </c>
      <c r="J373" s="9">
        <f t="shared" si="219"/>
        <v>2100</v>
      </c>
      <c r="K373" s="8">
        <f>M373</f>
        <v>-4.5454545454545414E-2</v>
      </c>
      <c r="L373" s="45">
        <f t="shared" si="226"/>
        <v>-4.5454545454545414E-2</v>
      </c>
      <c r="M373" s="8">
        <f>(I373/I372-1)/(C373-C372)</f>
        <v>-4.5454545454545414E-2</v>
      </c>
      <c r="N373" s="8">
        <f t="shared" si="220"/>
        <v>-4.5454545454545414E-2</v>
      </c>
      <c r="P373" s="20">
        <f>IF(data!U372="","",data!U372)</f>
        <v>0.89574726275926242</v>
      </c>
      <c r="Q373" s="20">
        <f>IF(ISNA(data!Y372)=TRUE,"",IF(data!Y372="","",data!Y372))</f>
        <v>16.556582760820334</v>
      </c>
      <c r="R373" s="20">
        <f t="shared" si="227"/>
        <v>16.556582760820334</v>
      </c>
      <c r="S373" s="8">
        <f>U373</f>
        <v>3.4244495784964801E-2</v>
      </c>
      <c r="T373" s="34">
        <f t="shared" si="243"/>
        <v>3.4244495784964801E-2</v>
      </c>
      <c r="U373" s="30">
        <f>(Q373/Q372-1)/(A373-A372)</f>
        <v>3.4244495784964801E-2</v>
      </c>
      <c r="V373" s="30">
        <f t="shared" si="221"/>
        <v>3.4244495784964801E-2</v>
      </c>
      <c r="X373" s="9">
        <f>IF(data!W372="","",data!W372)</f>
        <v>485.70234374999995</v>
      </c>
      <c r="Y373" s="96">
        <f>IF(data!AA372="",#N/A,data!AA372)</f>
        <v>8977.5</v>
      </c>
      <c r="Z373" s="99">
        <f t="shared" si="228"/>
        <v>8977.5</v>
      </c>
      <c r="AA373" s="8">
        <f>AC373</f>
        <v>-4.5454545454545414E-2</v>
      </c>
      <c r="AB373" s="34">
        <f t="shared" si="245"/>
        <v>-4.5454545454545414E-2</v>
      </c>
      <c r="AC373" s="30">
        <f t="shared" ref="AC373:AC374" si="264">(Y373/Y372-1)/(A373-A372)</f>
        <v>-4.5454545454545414E-2</v>
      </c>
      <c r="AD373" s="30">
        <f t="shared" si="223"/>
        <v>-4.5454545454545414E-2</v>
      </c>
      <c r="AE373" s="15">
        <f>data!G372</f>
        <v>0.23391812865497075</v>
      </c>
      <c r="AF373" s="30">
        <f t="shared" si="258"/>
        <v>1.6835016835016843E-3</v>
      </c>
      <c r="AG373" s="30">
        <f t="shared" si="229"/>
        <v>0</v>
      </c>
      <c r="AH373" s="15" t="str">
        <f t="shared" si="235"/>
        <v/>
      </c>
      <c r="AI373" s="9">
        <f>data!C372</f>
        <v>8.8717532852003949</v>
      </c>
      <c r="AJ373" s="8">
        <f t="shared" si="230"/>
        <v>-7.7060155083562343E-2</v>
      </c>
      <c r="AK373" s="8">
        <f t="shared" si="231"/>
        <v>-7.7060155083562343E-2</v>
      </c>
      <c r="AL373" s="74">
        <f t="shared" si="236"/>
        <v>-7.7060155083562343E-2</v>
      </c>
      <c r="AR373" s="46">
        <f t="shared" si="224"/>
        <v>4.9875525210083982E-2</v>
      </c>
      <c r="AS373" s="46">
        <f t="shared" si="241"/>
        <v>6.1884469696970035E-3</v>
      </c>
      <c r="AT373" s="46">
        <f t="shared" si="225"/>
        <v>4.4209797555385677E-3</v>
      </c>
    </row>
    <row r="374" spans="1:46">
      <c r="A374">
        <v>1741</v>
      </c>
      <c r="B374">
        <v>1741</v>
      </c>
      <c r="C374">
        <f t="shared" si="216"/>
        <v>1741</v>
      </c>
      <c r="D374">
        <f t="shared" si="217"/>
        <v>1741</v>
      </c>
      <c r="E374" s="15">
        <f t="shared" si="218"/>
        <v>1741</v>
      </c>
      <c r="F374" s="9">
        <f>IF(data!V373="","",data!V373)</f>
        <v>147.5625</v>
      </c>
      <c r="G374" s="77">
        <f t="shared" si="248"/>
        <v>7.0267857142857146E-2</v>
      </c>
      <c r="H374" s="35">
        <f t="shared" si="232"/>
        <v>7.6671875E-2</v>
      </c>
      <c r="I374" s="9">
        <f>IF(data!Z373="","",data!Z373)</f>
        <v>2000</v>
      </c>
      <c r="J374" s="9">
        <f t="shared" si="219"/>
        <v>2000</v>
      </c>
      <c r="K374" s="8">
        <f>M374</f>
        <v>-4.7619047619047672E-2</v>
      </c>
      <c r="L374" s="45">
        <f t="shared" si="226"/>
        <v>-4.7619047619047672E-2</v>
      </c>
      <c r="M374" s="8">
        <f>(I374/I373-1)/(C374-C373)</f>
        <v>-4.7619047619047672E-2</v>
      </c>
      <c r="N374" s="8">
        <f t="shared" si="220"/>
        <v>-4.7619047619047672E-2</v>
      </c>
      <c r="P374" s="20">
        <f>IF(data!U373="","",data!U373)</f>
        <v>1.1143174755607286</v>
      </c>
      <c r="Q374" s="20">
        <f>IF(ISNA(data!Y373)=TRUE,"",IF(data!Y373="","",data!Y373))</f>
        <v>15.102989927125504</v>
      </c>
      <c r="R374" s="20">
        <f t="shared" si="227"/>
        <v>15.102989927125504</v>
      </c>
      <c r="S374" s="8">
        <f>U374</f>
        <v>-8.7795462064468199E-2</v>
      </c>
      <c r="T374" s="34">
        <f t="shared" si="243"/>
        <v>-8.7795462064468199E-2</v>
      </c>
      <c r="U374" s="30">
        <f>(Q374/Q373-1)/(A374-A373)</f>
        <v>-8.7795462064468199E-2</v>
      </c>
      <c r="V374" s="30">
        <f t="shared" si="221"/>
        <v>-8.7795462064468199E-2</v>
      </c>
      <c r="X374" s="9">
        <f>IF(data!W373="","",data!W373)</f>
        <v>630.82968750000009</v>
      </c>
      <c r="Y374" s="96">
        <f>IF(data!AA373="",#N/A,data!AA373)</f>
        <v>8550</v>
      </c>
      <c r="Z374" s="99">
        <f t="shared" si="228"/>
        <v>8550</v>
      </c>
      <c r="AA374" s="8">
        <f>AC374</f>
        <v>-4.7619047619047672E-2</v>
      </c>
      <c r="AB374" s="34">
        <f t="shared" si="245"/>
        <v>-4.7619047619047672E-2</v>
      </c>
      <c r="AC374" s="30">
        <f t="shared" si="264"/>
        <v>-4.7619047619047672E-2</v>
      </c>
      <c r="AD374" s="30">
        <f t="shared" si="223"/>
        <v>-4.7619047619047672E-2</v>
      </c>
      <c r="AE374" s="15">
        <f>data!G373</f>
        <v>0.23391812865497075</v>
      </c>
      <c r="AF374" s="30">
        <f t="shared" si="258"/>
        <v>1.6835016835016843E-3</v>
      </c>
      <c r="AG374" s="30">
        <f t="shared" si="229"/>
        <v>0</v>
      </c>
      <c r="AH374" s="15" t="str">
        <f t="shared" si="235"/>
        <v/>
      </c>
      <c r="AI374" s="9">
        <f>data!C373</f>
        <v>9.2624937628244179</v>
      </c>
      <c r="AJ374" s="8">
        <f t="shared" si="230"/>
        <v>4.4043208265929223E-2</v>
      </c>
      <c r="AK374" s="8">
        <f t="shared" si="231"/>
        <v>4.4043208265929223E-2</v>
      </c>
      <c r="AL374" s="74">
        <f t="shared" si="236"/>
        <v>4.4043208265929223E-2</v>
      </c>
      <c r="AR374" s="46">
        <f t="shared" si="224"/>
        <v>6.8469087635053993E-2</v>
      </c>
      <c r="AS374" s="46">
        <f t="shared" si="241"/>
        <v>2.2648809523809474E-2</v>
      </c>
      <c r="AT374" s="46">
        <f t="shared" si="225"/>
        <v>2.0850040016006322E-2</v>
      </c>
    </row>
    <row r="375" spans="1:46">
      <c r="A375">
        <v>1742</v>
      </c>
      <c r="B375">
        <v>1742</v>
      </c>
      <c r="C375">
        <f t="shared" si="216"/>
        <v>1742</v>
      </c>
      <c r="D375">
        <f t="shared" si="217"/>
        <v>1742</v>
      </c>
      <c r="E375" s="15">
        <f t="shared" si="218"/>
        <v>1742</v>
      </c>
      <c r="F375" s="9">
        <f>IF(data!V374="","",data!V374)</f>
        <v>153.34375</v>
      </c>
      <c r="G375" s="77">
        <f t="shared" si="248"/>
        <v>7.6671875E-2</v>
      </c>
      <c r="H375" s="35">
        <f t="shared" si="232"/>
        <v>0.10021875</v>
      </c>
      <c r="I375" s="9" t="str">
        <f>IF(data!Z374="","",data!Z374)</f>
        <v/>
      </c>
      <c r="J375" s="9">
        <f t="shared" si="219"/>
        <v>2000</v>
      </c>
      <c r="K375" s="49">
        <f>K376</f>
        <v>5.0000000000000044E-2</v>
      </c>
      <c r="L375" s="45">
        <f t="shared" si="226"/>
        <v>0</v>
      </c>
      <c r="N375" s="8" t="str">
        <f t="shared" si="220"/>
        <v/>
      </c>
      <c r="P375" s="20">
        <f>IF(data!U374="","",data!U374)</f>
        <v>1.1200487248699715</v>
      </c>
      <c r="Q375" s="20" t="str">
        <f>IF(ISNA(data!Y374)=TRUE,"",IF(data!Y374="","",data!Y374))</f>
        <v/>
      </c>
      <c r="R375" s="20">
        <f t="shared" si="227"/>
        <v>15.102989927125504</v>
      </c>
      <c r="S375" s="49">
        <f>S376</f>
        <v>0.1193768996960487</v>
      </c>
      <c r="T375" s="34">
        <f t="shared" si="243"/>
        <v>0</v>
      </c>
      <c r="U375" s="15"/>
      <c r="V375" s="30" t="str">
        <f t="shared" si="221"/>
        <v/>
      </c>
      <c r="X375" s="9">
        <f>IF(data!W374="","",data!W374)</f>
        <v>655.54453125000009</v>
      </c>
      <c r="Y375" s="96" t="e">
        <f>IF(data!AA374="",#N/A,data!AA374)</f>
        <v>#N/A</v>
      </c>
      <c r="Z375" s="99">
        <f t="shared" si="228"/>
        <v>8550</v>
      </c>
      <c r="AA375" s="49">
        <f>AA376</f>
        <v>5.0000000000000044E-2</v>
      </c>
      <c r="AB375" s="34">
        <f t="shared" si="245"/>
        <v>0</v>
      </c>
      <c r="AC375" s="30"/>
      <c r="AD375" s="30"/>
      <c r="AE375" s="15">
        <f>data!G374</f>
        <v>0.23391812865497075</v>
      </c>
      <c r="AF375" s="30">
        <f t="shared" si="258"/>
        <v>1.6835016835016843E-3</v>
      </c>
      <c r="AG375" s="30">
        <f t="shared" si="229"/>
        <v>0</v>
      </c>
      <c r="AH375" s="15" t="str">
        <f t="shared" si="235"/>
        <v/>
      </c>
      <c r="AI375" s="9">
        <f>data!C374</f>
        <v>9.576129915264552</v>
      </c>
      <c r="AJ375" s="8">
        <f t="shared" si="230"/>
        <v>3.3860875966138959E-2</v>
      </c>
      <c r="AK375" s="8">
        <f t="shared" si="231"/>
        <v>3.3860875966138959E-2</v>
      </c>
      <c r="AL375" s="74">
        <f t="shared" si="236"/>
        <v>3.3860875966138959E-2</v>
      </c>
      <c r="AR375" s="46">
        <f t="shared" si="224"/>
        <v>7.486234243697476E-2</v>
      </c>
      <c r="AS375" s="46" t="str">
        <f t="shared" si="241"/>
        <v/>
      </c>
      <c r="AT375" s="46" t="str">
        <f t="shared" si="225"/>
        <v/>
      </c>
    </row>
    <row r="376" spans="1:46">
      <c r="A376">
        <v>1743</v>
      </c>
      <c r="B376">
        <v>1743</v>
      </c>
      <c r="C376">
        <f t="shared" si="216"/>
        <v>1743</v>
      </c>
      <c r="D376">
        <f t="shared" si="217"/>
        <v>1743</v>
      </c>
      <c r="E376" s="15">
        <f t="shared" si="218"/>
        <v>1743</v>
      </c>
      <c r="F376" s="9">
        <f>IF(data!V375="","",data!V375)</f>
        <v>200.4375</v>
      </c>
      <c r="G376" s="77" t="str">
        <f t="shared" si="248"/>
        <v/>
      </c>
      <c r="H376" s="35">
        <f t="shared" si="232"/>
        <v>7.1321022727272726E-2</v>
      </c>
      <c r="I376" s="9">
        <f>IF(data!Z375="","",data!Z375)</f>
        <v>2200</v>
      </c>
      <c r="J376" s="9">
        <f t="shared" si="219"/>
        <v>2200</v>
      </c>
      <c r="K376" s="8">
        <f>M376</f>
        <v>5.0000000000000044E-2</v>
      </c>
      <c r="L376" s="45">
        <f t="shared" si="226"/>
        <v>0.10000000000000009</v>
      </c>
      <c r="M376" s="8">
        <f>(I376/I374-1)/(C376-C374)</f>
        <v>5.0000000000000044E-2</v>
      </c>
      <c r="N376" s="8"/>
      <c r="P376" s="20">
        <f>IF(data!U375="","",data!U375)</f>
        <v>1.704528349351824</v>
      </c>
      <c r="Q376" s="20">
        <f>IF(ISNA(data!Y375)=TRUE,"",IF(data!Y375="","",data!Y375))</f>
        <v>18.708886154407296</v>
      </c>
      <c r="R376" s="20">
        <f t="shared" si="227"/>
        <v>18.708886154407296</v>
      </c>
      <c r="S376" s="8">
        <f>U376</f>
        <v>0.1193768996960487</v>
      </c>
      <c r="T376" s="34">
        <f t="shared" si="243"/>
        <v>0.2387537993920974</v>
      </c>
      <c r="U376" s="30">
        <f>(Q376/Q374-1)/(A376-A374)</f>
        <v>0.1193768996960487</v>
      </c>
      <c r="V376" s="30"/>
      <c r="X376" s="9">
        <f>IF(data!W375="","",data!W375)</f>
        <v>856.87031250000007</v>
      </c>
      <c r="Y376" s="96">
        <f>IF(data!AA375="",#N/A,data!AA375)</f>
        <v>9405</v>
      </c>
      <c r="Z376" s="99">
        <f t="shared" si="228"/>
        <v>9405</v>
      </c>
      <c r="AA376" s="8">
        <f>AC376</f>
        <v>5.0000000000000044E-2</v>
      </c>
      <c r="AB376" s="34">
        <f t="shared" si="245"/>
        <v>0.10000000000000009</v>
      </c>
      <c r="AC376" s="30">
        <f>(Y376/Y374-1)/(A376-A374)</f>
        <v>5.0000000000000044E-2</v>
      </c>
      <c r="AD376" s="30"/>
      <c r="AE376" s="15">
        <f>data!G375</f>
        <v>0.23391812865497075</v>
      </c>
      <c r="AF376" s="30">
        <f t="shared" si="258"/>
        <v>1.6835016835016843E-3</v>
      </c>
      <c r="AG376" s="30">
        <f t="shared" si="229"/>
        <v>0</v>
      </c>
      <c r="AH376" s="15" t="str">
        <f t="shared" si="235"/>
        <v/>
      </c>
      <c r="AI376" s="9">
        <f>data!C375</f>
        <v>8.2249944614554202</v>
      </c>
      <c r="AJ376" s="8">
        <f t="shared" si="230"/>
        <v>-0.14109410229025754</v>
      </c>
      <c r="AK376" s="8">
        <f t="shared" si="231"/>
        <v>-0.14109410229025754</v>
      </c>
      <c r="AL376" s="74">
        <f t="shared" si="236"/>
        <v>-0.14109410229025754</v>
      </c>
      <c r="AR376" s="46" t="str">
        <f t="shared" si="224"/>
        <v/>
      </c>
      <c r="AS376" s="46" t="str">
        <f t="shared" si="241"/>
        <v/>
      </c>
      <c r="AT376" s="46" t="str">
        <f t="shared" si="225"/>
        <v/>
      </c>
    </row>
    <row r="377" spans="1:46">
      <c r="A377">
        <v>1744</v>
      </c>
      <c r="B377">
        <v>1744</v>
      </c>
      <c r="C377">
        <f t="shared" si="216"/>
        <v>1744</v>
      </c>
      <c r="D377">
        <f t="shared" si="217"/>
        <v>1744</v>
      </c>
      <c r="E377" s="15">
        <f t="shared" si="218"/>
        <v>1744</v>
      </c>
      <c r="F377" s="9">
        <f>IF(data!V376="","",data!V376)</f>
        <v>156.90625</v>
      </c>
      <c r="G377" s="77">
        <f t="shared" si="248"/>
        <v>7.1321022727272726E-2</v>
      </c>
      <c r="H377" s="35">
        <f t="shared" si="232"/>
        <v>6.8906250000000002E-2</v>
      </c>
      <c r="I377" s="9" t="str">
        <f>IF(data!Z376="","",data!Z376)</f>
        <v/>
      </c>
      <c r="J377" s="9">
        <f t="shared" si="219"/>
        <v>2200</v>
      </c>
      <c r="K377" s="49">
        <f>K378</f>
        <v>4.5454545454545414E-2</v>
      </c>
      <c r="L377" s="45">
        <f t="shared" si="226"/>
        <v>0</v>
      </c>
      <c r="N377" s="8" t="str">
        <f t="shared" si="220"/>
        <v/>
      </c>
      <c r="P377" s="20">
        <f>IF(data!U376="","",data!U376)</f>
        <v>1.4127010083028964</v>
      </c>
      <c r="Q377" s="20" t="str">
        <f>IF(ISNA(data!Y376)=TRUE,"",IF(data!Y376="","",data!Y376))</f>
        <v/>
      </c>
      <c r="R377" s="20">
        <f t="shared" si="227"/>
        <v>18.708886154407296</v>
      </c>
      <c r="S377" s="49">
        <f>S378</f>
        <v>0.10352065474300631</v>
      </c>
      <c r="T377" s="34">
        <f t="shared" si="243"/>
        <v>0</v>
      </c>
      <c r="U377" s="15"/>
      <c r="V377" s="30" t="str">
        <f t="shared" si="221"/>
        <v/>
      </c>
      <c r="X377" s="9">
        <f>IF(data!W376="","",data!W376)</f>
        <v>670.77421875000005</v>
      </c>
      <c r="Y377" s="96" t="e">
        <f>IF(data!AA376="",#N/A,data!AA376)</f>
        <v>#N/A</v>
      </c>
      <c r="Z377" s="99">
        <f t="shared" si="228"/>
        <v>9405</v>
      </c>
      <c r="AA377" s="49">
        <f>AA378</f>
        <v>4.5454545454545414E-2</v>
      </c>
      <c r="AB377" s="34">
        <f t="shared" si="245"/>
        <v>0</v>
      </c>
      <c r="AC377" s="15"/>
      <c r="AD377" s="30"/>
      <c r="AE377" s="15">
        <f>data!G376</f>
        <v>0.23391812865497075</v>
      </c>
      <c r="AF377" s="30">
        <f t="shared" si="258"/>
        <v>1.6835016835016843E-3</v>
      </c>
      <c r="AG377" s="30">
        <f t="shared" si="229"/>
        <v>0</v>
      </c>
      <c r="AH377" s="15" t="str">
        <f t="shared" si="235"/>
        <v/>
      </c>
      <c r="AI377" s="9">
        <f>data!C376</f>
        <v>7.7687447686847166</v>
      </c>
      <c r="AJ377" s="8">
        <f t="shared" si="230"/>
        <v>-5.5471124620060763E-2</v>
      </c>
      <c r="AK377" s="8">
        <f t="shared" si="231"/>
        <v>-5.5471124620060763E-2</v>
      </c>
      <c r="AL377" s="74">
        <f t="shared" si="236"/>
        <v>-5.5471124620060763E-2</v>
      </c>
      <c r="AR377" s="46">
        <f t="shared" si="224"/>
        <v>6.9520483193277194E-2</v>
      </c>
      <c r="AS377" s="46" t="str">
        <f t="shared" si="241"/>
        <v/>
      </c>
      <c r="AT377" s="46" t="str">
        <f t="shared" si="225"/>
        <v/>
      </c>
    </row>
    <row r="378" spans="1:46">
      <c r="A378">
        <v>1745</v>
      </c>
      <c r="B378">
        <v>1745</v>
      </c>
      <c r="C378">
        <f t="shared" si="216"/>
        <v>1745</v>
      </c>
      <c r="D378">
        <f t="shared" si="217"/>
        <v>1745</v>
      </c>
      <c r="E378" s="15">
        <f t="shared" si="218"/>
        <v>1745</v>
      </c>
      <c r="F378" s="9">
        <f>IF(data!V377="","",data!V377)</f>
        <v>151.59375</v>
      </c>
      <c r="G378" s="77" t="str">
        <f t="shared" si="248"/>
        <v/>
      </c>
      <c r="H378" s="35">
        <f t="shared" si="232"/>
        <v>6.2460937500000001E-2</v>
      </c>
      <c r="I378" s="9">
        <f>IF(data!Z377="","",data!Z377)</f>
        <v>2400</v>
      </c>
      <c r="J378" s="9">
        <f t="shared" si="219"/>
        <v>2400</v>
      </c>
      <c r="K378" s="8">
        <f>M378</f>
        <v>4.5454545454545414E-2</v>
      </c>
      <c r="L378" s="45">
        <f t="shared" si="226"/>
        <v>9.0909090909090828E-2</v>
      </c>
      <c r="M378" s="8">
        <f>(I378/I376-1)/(C378-C376)</f>
        <v>4.5454545454545414E-2</v>
      </c>
      <c r="N378" s="8"/>
      <c r="P378" s="20">
        <f>IF(data!U377="","",data!U377)</f>
        <v>1.4263960266434808</v>
      </c>
      <c r="Q378" s="20">
        <f>IF(ISNA(data!Y377)=TRUE,"",IF(data!Y377="","",data!Y377))</f>
        <v>22.582398442840514</v>
      </c>
      <c r="R378" s="20">
        <f t="shared" si="227"/>
        <v>22.582398442840514</v>
      </c>
      <c r="S378" s="8">
        <f>U378</f>
        <v>0.10352065474300631</v>
      </c>
      <c r="T378" s="34">
        <f t="shared" si="243"/>
        <v>0.20704130948601263</v>
      </c>
      <c r="U378" s="30">
        <f>(Q378/Q376-1)/(A378-A376)</f>
        <v>0.10352065474300631</v>
      </c>
      <c r="V378" s="30"/>
      <c r="X378" s="9">
        <f>IF(data!W377="","",data!W377)</f>
        <v>648.06328125000005</v>
      </c>
      <c r="Y378" s="96">
        <f>IF(data!AA377="",#N/A,data!AA377)</f>
        <v>10260</v>
      </c>
      <c r="Z378" s="99">
        <f t="shared" si="228"/>
        <v>10260</v>
      </c>
      <c r="AA378" s="8">
        <f>AC378</f>
        <v>4.5454545454545414E-2</v>
      </c>
      <c r="AB378" s="34">
        <f t="shared" si="245"/>
        <v>9.0909090909090828E-2</v>
      </c>
      <c r="AC378" s="30">
        <f>(Y378/Y376-1)/(A378-A376)</f>
        <v>4.5454545454545414E-2</v>
      </c>
      <c r="AD378" s="30"/>
      <c r="AE378" s="15">
        <f>data!G377</f>
        <v>0.23391812865497075</v>
      </c>
      <c r="AF378" s="30">
        <f t="shared" si="258"/>
        <v>1.6835016835016843E-3</v>
      </c>
      <c r="AG378" s="30">
        <f t="shared" si="229"/>
        <v>0</v>
      </c>
      <c r="AH378" s="15" t="str">
        <f t="shared" si="235"/>
        <v/>
      </c>
      <c r="AI378" s="9">
        <f>data!C377</f>
        <v>7.4336488404853709</v>
      </c>
      <c r="AJ378" s="8">
        <f t="shared" si="230"/>
        <v>-4.3133857293149225E-2</v>
      </c>
      <c r="AK378" s="8">
        <f t="shared" si="231"/>
        <v>-4.3133857293149225E-2</v>
      </c>
      <c r="AL378" s="74">
        <f t="shared" si="236"/>
        <v>-4.3133857293149225E-2</v>
      </c>
      <c r="AR378" s="46" t="str">
        <f t="shared" si="224"/>
        <v/>
      </c>
      <c r="AS378" s="46" t="str">
        <f t="shared" si="241"/>
        <v/>
      </c>
      <c r="AT378" s="46" t="str">
        <f t="shared" si="225"/>
        <v/>
      </c>
    </row>
    <row r="379" spans="1:46">
      <c r="A379">
        <v>1746</v>
      </c>
      <c r="B379">
        <v>1746</v>
      </c>
      <c r="C379">
        <f t="shared" si="216"/>
        <v>1746</v>
      </c>
      <c r="D379">
        <f t="shared" si="217"/>
        <v>1746</v>
      </c>
      <c r="E379" s="15">
        <f t="shared" si="218"/>
        <v>1746</v>
      </c>
      <c r="F379" s="9">
        <f>IF(data!V378="","",data!V378)</f>
        <v>149.90625</v>
      </c>
      <c r="G379" s="77">
        <f t="shared" si="248"/>
        <v>6.2460937500000001E-2</v>
      </c>
      <c r="H379" s="35">
        <f t="shared" si="232"/>
        <v>0.11604583333333335</v>
      </c>
      <c r="I379" s="9">
        <f>IF(data!Z378="","",data!Z378)</f>
        <v>2500</v>
      </c>
      <c r="J379" s="9">
        <f t="shared" si="219"/>
        <v>2500</v>
      </c>
      <c r="K379" s="8">
        <f>M379</f>
        <v>4.1666666666666741E-2</v>
      </c>
      <c r="L379" s="45">
        <f t="shared" si="226"/>
        <v>4.1666666666666741E-2</v>
      </c>
      <c r="M379" s="8">
        <f>(I379/I378-1)/(C379-C378)</f>
        <v>4.1666666666666741E-2</v>
      </c>
      <c r="N379" s="8">
        <f t="shared" si="220"/>
        <v>4.1666666666666741E-2</v>
      </c>
      <c r="P379" s="20">
        <f>IF(data!U378="","",data!U378)</f>
        <v>1.2707705268044001</v>
      </c>
      <c r="Q379" s="20">
        <f>IF(ISNA(data!Y378)=TRUE,"",IF(data!Y378="","",data!Y378))</f>
        <v>21.192754251480515</v>
      </c>
      <c r="R379" s="20">
        <f t="shared" si="227"/>
        <v>21.192754251480515</v>
      </c>
      <c r="S379" s="8">
        <f>U379</f>
        <v>-6.1536607587426961E-2</v>
      </c>
      <c r="T379" s="34">
        <f t="shared" si="243"/>
        <v>-6.1536607587426961E-2</v>
      </c>
      <c r="U379" s="30">
        <f>(Q379/Q378-1)/(A379-A378)</f>
        <v>-6.1536607587426961E-2</v>
      </c>
      <c r="V379" s="30">
        <f t="shared" si="221"/>
        <v>-6.1536607587426961E-2</v>
      </c>
      <c r="X379" s="9">
        <f>IF(data!W378="","",data!W378)</f>
        <v>640.84921875000009</v>
      </c>
      <c r="Y379" s="96">
        <f>IF(data!AA378="",#N/A,data!AA378)</f>
        <v>10687.5</v>
      </c>
      <c r="Z379" s="99">
        <f t="shared" si="228"/>
        <v>10687.5</v>
      </c>
      <c r="AA379" s="8">
        <f>AC379</f>
        <v>0</v>
      </c>
      <c r="AB379" s="34">
        <f t="shared" si="245"/>
        <v>4.1666666666666741E-2</v>
      </c>
      <c r="AC379" s="15"/>
      <c r="AD379" s="30">
        <f t="shared" si="223"/>
        <v>4.1666666666666741E-2</v>
      </c>
      <c r="AE379" s="15">
        <f>data!G378</f>
        <v>0.23391812865497075</v>
      </c>
      <c r="AF379" s="30">
        <f t="shared" si="258"/>
        <v>1.6835016835016843E-3</v>
      </c>
      <c r="AG379" s="30">
        <f t="shared" si="229"/>
        <v>0</v>
      </c>
      <c r="AH379" s="15" t="str">
        <f t="shared" si="235"/>
        <v/>
      </c>
      <c r="AI379" s="9">
        <f>data!C378</f>
        <v>8.2511308074920979</v>
      </c>
      <c r="AJ379" s="8">
        <f t="shared" si="230"/>
        <v>0.10997048482496652</v>
      </c>
      <c r="AK379" s="8">
        <f t="shared" si="231"/>
        <v>0.10997048482496652</v>
      </c>
      <c r="AL379" s="74">
        <f t="shared" si="236"/>
        <v>0.10997048482496652</v>
      </c>
      <c r="AR379" s="46">
        <f t="shared" si="224"/>
        <v>6.0675288865546184E-2</v>
      </c>
      <c r="AS379" s="46">
        <f t="shared" si="241"/>
        <v>0.10412760416666675</v>
      </c>
      <c r="AT379" s="46">
        <f t="shared" si="225"/>
        <v>0.10234195553221292</v>
      </c>
    </row>
    <row r="380" spans="1:46">
      <c r="A380">
        <v>1747</v>
      </c>
      <c r="B380">
        <v>1747</v>
      </c>
      <c r="C380">
        <f t="shared" si="216"/>
        <v>1747</v>
      </c>
      <c r="D380">
        <f t="shared" si="217"/>
        <v>1747</v>
      </c>
      <c r="E380" s="15">
        <f t="shared" si="218"/>
        <v>1747</v>
      </c>
      <c r="F380" s="9">
        <f>IF(data!V379="","",data!V379)</f>
        <v>290.11458333333337</v>
      </c>
      <c r="G380" s="77">
        <f t="shared" si="248"/>
        <v>0.11604583333333335</v>
      </c>
      <c r="H380" s="35">
        <f t="shared" si="232"/>
        <v>9.5739583333333336E-2</v>
      </c>
      <c r="I380" s="9">
        <f>IF(data!Z379="","",data!Z379)</f>
        <v>3000</v>
      </c>
      <c r="J380" s="9">
        <f t="shared" si="219"/>
        <v>3000</v>
      </c>
      <c r="K380" s="8">
        <f>M380</f>
        <v>0.19999999999999996</v>
      </c>
      <c r="L380" s="45">
        <f t="shared" si="226"/>
        <v>0.19999999999999996</v>
      </c>
      <c r="M380" s="8">
        <f>(I380/I379-1)/(C380-C379)</f>
        <v>0.19999999999999996</v>
      </c>
      <c r="N380" s="8">
        <f t="shared" si="220"/>
        <v>0.19999999999999996</v>
      </c>
      <c r="P380" s="20">
        <f>IF(data!U379="","",data!U379)</f>
        <v>1.5200636557811553</v>
      </c>
      <c r="Q380" s="20">
        <f>IF(ISNA(data!Y379)=TRUE,"",IF(data!Y379="","",data!Y379))</f>
        <v>15.718585790993956</v>
      </c>
      <c r="R380" s="20">
        <f t="shared" si="227"/>
        <v>15.718585790993956</v>
      </c>
      <c r="S380" s="8">
        <f>U380</f>
        <v>-0.25830377663649529</v>
      </c>
      <c r="T380" s="34">
        <f t="shared" si="243"/>
        <v>-0.25830377663649529</v>
      </c>
      <c r="U380" s="30">
        <f>(Q380/Q379-1)/(A380-A379)</f>
        <v>-0.25830377663649529</v>
      </c>
      <c r="V380" s="30">
        <f t="shared" si="221"/>
        <v>-0.25830377663649529</v>
      </c>
      <c r="X380" s="9">
        <f>IF(data!W379="","",data!W379)</f>
        <v>1240.2398437500003</v>
      </c>
      <c r="Y380" s="96">
        <f>IF(data!AA379="",#N/A,data!AA379)</f>
        <v>12825.000000000002</v>
      </c>
      <c r="Z380" s="99">
        <f t="shared" si="228"/>
        <v>12825.000000000002</v>
      </c>
      <c r="AA380" s="8">
        <f>AC380</f>
        <v>0.12500000000000011</v>
      </c>
      <c r="AB380" s="34">
        <f t="shared" si="245"/>
        <v>0.20000000000000018</v>
      </c>
      <c r="AC380" s="30">
        <f>(Y380/Y378-1)/(A380-A378)</f>
        <v>0.12500000000000011</v>
      </c>
      <c r="AD380" s="30">
        <f t="shared" si="223"/>
        <v>0.20000000000000018</v>
      </c>
      <c r="AE380" s="15">
        <f>data!G379</f>
        <v>0.23391812865497075</v>
      </c>
      <c r="AF380" s="30">
        <f t="shared" si="258"/>
        <v>1.6835016835016843E-3</v>
      </c>
      <c r="AG380" s="30">
        <f t="shared" si="229"/>
        <v>0</v>
      </c>
      <c r="AH380" s="15" t="str">
        <f t="shared" si="235"/>
        <v/>
      </c>
      <c r="AI380" s="9">
        <f>data!C379</f>
        <v>13.349612222762891</v>
      </c>
      <c r="AJ380" s="8">
        <f t="shared" si="230"/>
        <v>0.61791305146214959</v>
      </c>
      <c r="AK380" s="8">
        <f t="shared" si="231"/>
        <v>0.61791305146214959</v>
      </c>
      <c r="AL380" s="74">
        <f t="shared" si="236"/>
        <v>0.61791305146214959</v>
      </c>
      <c r="AR380" s="46">
        <f t="shared" si="224"/>
        <v>0.11417012605042021</v>
      </c>
      <c r="AS380" s="46">
        <f t="shared" si="241"/>
        <v>0.3160458333333333</v>
      </c>
      <c r="AT380" s="46">
        <f t="shared" si="225"/>
        <v>0.31417012605042038</v>
      </c>
    </row>
    <row r="381" spans="1:46">
      <c r="A381">
        <v>1748</v>
      </c>
      <c r="B381">
        <v>1748</v>
      </c>
      <c r="C381">
        <f t="shared" si="216"/>
        <v>1748</v>
      </c>
      <c r="D381">
        <f t="shared" si="217"/>
        <v>1748</v>
      </c>
      <c r="E381" s="15">
        <f t="shared" si="218"/>
        <v>1748</v>
      </c>
      <c r="F381" s="9">
        <f>IF(data!V380="","",data!V380)</f>
        <v>287.21875</v>
      </c>
      <c r="G381" s="77">
        <f t="shared" si="248"/>
        <v>9.5739583333333336E-2</v>
      </c>
      <c r="H381" s="35">
        <f t="shared" si="232"/>
        <v>4.6760416666666665E-2</v>
      </c>
      <c r="I381" s="9" t="str">
        <f>IF(data!Z380="","",data!Z380)</f>
        <v/>
      </c>
      <c r="J381" s="9">
        <f t="shared" si="219"/>
        <v>3000</v>
      </c>
      <c r="K381" s="49">
        <f>K382</f>
        <v>-4.4444444444444432E-2</v>
      </c>
      <c r="L381" s="45">
        <f t="shared" si="226"/>
        <v>0</v>
      </c>
      <c r="N381" s="8" t="str">
        <f t="shared" si="220"/>
        <v/>
      </c>
      <c r="P381" s="20">
        <f>IF(data!U380="","",data!U380)</f>
        <v>1.3493223319223826</v>
      </c>
      <c r="Q381" s="20" t="str">
        <f>IF(ISNA(data!Y380)=TRUE,"",IF(data!Y380="","",data!Y380))</f>
        <v/>
      </c>
      <c r="R381" s="20">
        <f t="shared" si="227"/>
        <v>15.718585790993956</v>
      </c>
      <c r="S381" s="49">
        <f>S382</f>
        <v>-3.3212147414482009E-2</v>
      </c>
      <c r="T381" s="34">
        <f t="shared" si="243"/>
        <v>0</v>
      </c>
      <c r="U381" s="15"/>
      <c r="V381" s="30" t="str">
        <f t="shared" si="221"/>
        <v/>
      </c>
      <c r="X381" s="9">
        <f>IF(data!W380="","",data!W380)</f>
        <v>1227.86015625</v>
      </c>
      <c r="Y381" s="96" t="e">
        <f>IF(data!AA380="",#N/A,data!AA380)</f>
        <v>#N/A</v>
      </c>
      <c r="Z381" s="99">
        <f t="shared" si="228"/>
        <v>12825.000000000002</v>
      </c>
      <c r="AA381" s="49">
        <f>AA382</f>
        <v>-4.4444444444444432E-2</v>
      </c>
      <c r="AB381" s="34">
        <f t="shared" si="245"/>
        <v>0</v>
      </c>
      <c r="AC381" s="15"/>
      <c r="AD381" s="30"/>
      <c r="AE381" s="15">
        <f>data!G380</f>
        <v>0.23391812865497075</v>
      </c>
      <c r="AF381" s="30">
        <f t="shared" si="258"/>
        <v>1.6835016835016843E-3</v>
      </c>
      <c r="AG381" s="30">
        <f t="shared" si="229"/>
        <v>0</v>
      </c>
      <c r="AH381" s="15" t="str">
        <f t="shared" si="235"/>
        <v/>
      </c>
      <c r="AI381" s="9">
        <f>data!C380</f>
        <v>14.888739974224244</v>
      </c>
      <c r="AJ381" s="8">
        <f t="shared" si="230"/>
        <v>0.11529381721192866</v>
      </c>
      <c r="AK381" s="8">
        <f t="shared" si="231"/>
        <v>0.11529381721192866</v>
      </c>
      <c r="AL381" s="74">
        <f t="shared" si="236"/>
        <v>0.11529381721192866</v>
      </c>
      <c r="AR381" s="46">
        <f t="shared" si="224"/>
        <v>9.3898004201680818E-2</v>
      </c>
      <c r="AS381" s="46" t="str">
        <f t="shared" si="241"/>
        <v/>
      </c>
      <c r="AT381" s="46" t="str">
        <f t="shared" si="225"/>
        <v/>
      </c>
    </row>
    <row r="382" spans="1:46">
      <c r="A382">
        <v>1749</v>
      </c>
      <c r="B382">
        <v>1749</v>
      </c>
      <c r="C382">
        <f t="shared" si="216"/>
        <v>1749</v>
      </c>
      <c r="D382">
        <f t="shared" si="217"/>
        <v>1749</v>
      </c>
      <c r="E382" s="15">
        <f t="shared" si="218"/>
        <v>1749</v>
      </c>
      <c r="F382" s="9">
        <f>IF(data!V381="","",data!V381)</f>
        <v>140.28125</v>
      </c>
      <c r="G382" s="77" t="str">
        <f t="shared" si="248"/>
        <v/>
      </c>
      <c r="H382" s="35">
        <f t="shared" si="232"/>
        <v>6.2791666666666662E-2</v>
      </c>
      <c r="I382" s="9" t="str">
        <f>IF(data!Z381="","",data!Z381)</f>
        <v/>
      </c>
      <c r="J382" s="9">
        <f t="shared" si="219"/>
        <v>3000</v>
      </c>
      <c r="K382" s="49">
        <f>K383</f>
        <v>-4.4444444444444432E-2</v>
      </c>
      <c r="L382" s="45">
        <f t="shared" si="226"/>
        <v>0</v>
      </c>
      <c r="N382" s="8" t="str">
        <f t="shared" si="220"/>
        <v/>
      </c>
      <c r="P382" s="20">
        <f>IF(data!U381="","",data!U381)</f>
        <v>0.81657914457880076</v>
      </c>
      <c r="Q382" s="20" t="str">
        <f>IF(ISNA(data!Y381)=TRUE,"",IF(data!Y381="","",data!Y381))</f>
        <v/>
      </c>
      <c r="R382" s="20">
        <f t="shared" si="227"/>
        <v>15.718585790993956</v>
      </c>
      <c r="S382" s="49">
        <f>S383</f>
        <v>-3.3212147414482009E-2</v>
      </c>
      <c r="T382" s="34">
        <f t="shared" si="243"/>
        <v>0</v>
      </c>
      <c r="U382" s="15"/>
      <c r="V382" s="30" t="str">
        <f t="shared" si="221"/>
        <v/>
      </c>
      <c r="X382" s="9">
        <f>IF(data!W381="","",data!W381)</f>
        <v>599.70234375000007</v>
      </c>
      <c r="Y382" s="96" t="e">
        <f>IF(data!AA381="",#N/A,data!AA381)</f>
        <v>#N/A</v>
      </c>
      <c r="Z382" s="99">
        <f t="shared" si="228"/>
        <v>12825.000000000002</v>
      </c>
      <c r="AA382" s="49">
        <f>AA383</f>
        <v>-4.4444444444444432E-2</v>
      </c>
      <c r="AB382" s="34">
        <f t="shared" si="245"/>
        <v>0</v>
      </c>
      <c r="AC382" s="15"/>
      <c r="AD382" s="30"/>
      <c r="AE382" s="15">
        <f>data!G381</f>
        <v>0.23391812865497075</v>
      </c>
      <c r="AF382" s="30">
        <f t="shared" si="258"/>
        <v>1.6835016835016843E-3</v>
      </c>
      <c r="AG382" s="30">
        <f t="shared" si="229"/>
        <v>0</v>
      </c>
      <c r="AH382" s="15" t="str">
        <f t="shared" si="235"/>
        <v/>
      </c>
      <c r="AI382" s="9">
        <f>data!C381</f>
        <v>12.016063337197899</v>
      </c>
      <c r="AJ382" s="8">
        <f t="shared" si="230"/>
        <v>-0.19294289792148922</v>
      </c>
      <c r="AK382" s="8">
        <f t="shared" si="231"/>
        <v>-0.19294289792148922</v>
      </c>
      <c r="AL382" s="74">
        <f t="shared" si="236"/>
        <v>-0.19294289792148922</v>
      </c>
      <c r="AR382" s="46" t="str">
        <f t="shared" si="224"/>
        <v/>
      </c>
      <c r="AS382" s="46" t="str">
        <f t="shared" si="241"/>
        <v/>
      </c>
      <c r="AT382" s="46" t="str">
        <f t="shared" si="225"/>
        <v/>
      </c>
    </row>
    <row r="383" spans="1:46">
      <c r="A383">
        <v>1750</v>
      </c>
      <c r="B383">
        <v>1750</v>
      </c>
      <c r="C383">
        <f t="shared" si="216"/>
        <v>1750</v>
      </c>
      <c r="D383">
        <f t="shared" si="217"/>
        <v>1750</v>
      </c>
      <c r="E383" s="15">
        <f t="shared" si="218"/>
        <v>1750</v>
      </c>
      <c r="F383" s="9">
        <f>IF(data!V382="","",data!V382)</f>
        <v>188.375</v>
      </c>
      <c r="G383" s="77" t="str">
        <f t="shared" si="248"/>
        <v/>
      </c>
      <c r="H383" s="35">
        <f t="shared" si="232"/>
        <v>6.8774038461538456E-2</v>
      </c>
      <c r="I383" s="9">
        <f>IF(data!Z382="","",data!Z382)</f>
        <v>2600</v>
      </c>
      <c r="J383" s="9">
        <f t="shared" si="219"/>
        <v>2600</v>
      </c>
      <c r="K383" s="8">
        <f>M383</f>
        <v>-4.4444444444444432E-2</v>
      </c>
      <c r="L383" s="45">
        <f t="shared" si="226"/>
        <v>-0.1333333333333333</v>
      </c>
      <c r="M383" s="8">
        <f>(I383/I380-1)/(C383-C380)</f>
        <v>-4.4444444444444432E-2</v>
      </c>
      <c r="N383" s="8"/>
      <c r="P383" s="20">
        <f>IF(data!U382="","",data!U382)</f>
        <v>1.025371626504864</v>
      </c>
      <c r="Q383" s="20">
        <f>IF(ISNA(data!Y382)=TRUE,"",IF(data!Y382="","",data!Y382))</f>
        <v>14.152441825680935</v>
      </c>
      <c r="R383" s="20">
        <f t="shared" si="227"/>
        <v>14.152441825680935</v>
      </c>
      <c r="S383" s="8">
        <f>U383</f>
        <v>-3.3212147414482009E-2</v>
      </c>
      <c r="T383" s="34">
        <f t="shared" si="243"/>
        <v>-9.9636442243446033E-2</v>
      </c>
      <c r="U383" s="30">
        <f>(Q383/Q380-1)/(A383-A380)</f>
        <v>-3.3212147414482009E-2</v>
      </c>
      <c r="V383" s="30"/>
      <c r="X383" s="9">
        <f>IF(data!W382="","",data!W382)</f>
        <v>805.30312500000002</v>
      </c>
      <c r="Y383" s="96">
        <f>IF(data!AA382="",#N/A,data!AA382)</f>
        <v>11115.000000000002</v>
      </c>
      <c r="Z383" s="99">
        <f t="shared" si="228"/>
        <v>11115.000000000002</v>
      </c>
      <c r="AA383" s="8">
        <f>AC383</f>
        <v>-4.4444444444444432E-2</v>
      </c>
      <c r="AB383" s="34">
        <f t="shared" si="245"/>
        <v>-0.1333333333333333</v>
      </c>
      <c r="AC383" s="30">
        <f>(Y383/Y380-1)/(A383-A380)</f>
        <v>-4.4444444444444432E-2</v>
      </c>
      <c r="AD383" s="30"/>
      <c r="AE383" s="15">
        <f>data!G382</f>
        <v>0.23391812865497075</v>
      </c>
      <c r="AF383" s="30">
        <f t="shared" si="258"/>
        <v>1.6835016835016843E-3</v>
      </c>
      <c r="AG383" s="30">
        <f t="shared" si="229"/>
        <v>0</v>
      </c>
      <c r="AH383" s="15" t="str">
        <f t="shared" si="235"/>
        <v/>
      </c>
      <c r="AI383" s="9">
        <f>data!C382</f>
        <v>12.84999134707625</v>
      </c>
      <c r="AJ383" s="8">
        <f t="shared" si="230"/>
        <v>6.9401099717640191E-2</v>
      </c>
      <c r="AK383" s="8">
        <f t="shared" si="231"/>
        <v>6.9401099717640191E-2</v>
      </c>
      <c r="AL383" s="74">
        <f t="shared" si="236"/>
        <v>6.9401099717640191E-2</v>
      </c>
      <c r="AR383" s="46" t="str">
        <f t="shared" si="224"/>
        <v/>
      </c>
      <c r="AS383" s="46" t="str">
        <f t="shared" si="241"/>
        <v/>
      </c>
      <c r="AT383" s="46" t="str">
        <f t="shared" si="225"/>
        <v/>
      </c>
    </row>
    <row r="384" spans="1:46">
      <c r="A384">
        <v>1751</v>
      </c>
      <c r="B384">
        <v>1751</v>
      </c>
      <c r="C384">
        <f t="shared" si="216"/>
        <v>1751</v>
      </c>
      <c r="D384">
        <f t="shared" si="217"/>
        <v>1751</v>
      </c>
      <c r="E384" s="15">
        <f t="shared" si="218"/>
        <v>1751</v>
      </c>
      <c r="F384" s="9">
        <f>IF(data!V383="","",data!V383)</f>
        <v>178.8125</v>
      </c>
      <c r="G384" s="77">
        <f t="shared" si="248"/>
        <v>6.8774038461538456E-2</v>
      </c>
      <c r="H384" s="35">
        <f t="shared" si="232"/>
        <v>9.6082589285714282E-2</v>
      </c>
      <c r="I384" s="9">
        <f>IF(data!Z383="","",data!Z383)</f>
        <v>2800</v>
      </c>
      <c r="J384" s="9">
        <f t="shared" si="219"/>
        <v>2800</v>
      </c>
      <c r="K384" s="8">
        <f>M384</f>
        <v>7.6923076923076872E-2</v>
      </c>
      <c r="L384" s="45">
        <f t="shared" si="226"/>
        <v>7.6923076923076872E-2</v>
      </c>
      <c r="M384" s="8">
        <f>(I384/I383-1)/(C384-C383)</f>
        <v>7.6923076923076872E-2</v>
      </c>
      <c r="N384" s="8">
        <f t="shared" si="220"/>
        <v>7.6923076923076872E-2</v>
      </c>
      <c r="P384" s="20">
        <f>IF(data!U383="","",data!U383)</f>
        <v>0.95325732730343826</v>
      </c>
      <c r="Q384" s="20">
        <f>IF(ISNA(data!Y383)=TRUE,"",IF(data!Y383="","",data!Y383))</f>
        <v>14.926923545331716</v>
      </c>
      <c r="R384" s="20">
        <f t="shared" si="227"/>
        <v>14.926923545331716</v>
      </c>
      <c r="S384" s="8">
        <f>U384</f>
        <v>5.4724246825407219E-2</v>
      </c>
      <c r="T384" s="34">
        <f t="shared" si="243"/>
        <v>5.4724246825407219E-2</v>
      </c>
      <c r="U384" s="30">
        <f>(Q384/Q383-1)/(A384-A383)</f>
        <v>5.4724246825407219E-2</v>
      </c>
      <c r="V384" s="30">
        <f t="shared" si="221"/>
        <v>5.4724246825407219E-2</v>
      </c>
      <c r="X384" s="9">
        <f>IF(data!W383="","",data!W383)</f>
        <v>764.42343750000009</v>
      </c>
      <c r="Y384" s="96">
        <f>IF(data!AA383="",#N/A,data!AA383)</f>
        <v>11970.000000000002</v>
      </c>
      <c r="Z384" s="99">
        <f t="shared" si="228"/>
        <v>11970.000000000002</v>
      </c>
      <c r="AA384" s="8">
        <f>AC384</f>
        <v>7.6923076923076872E-2</v>
      </c>
      <c r="AB384" s="34">
        <f t="shared" si="245"/>
        <v>7.6923076923076872E-2</v>
      </c>
      <c r="AC384" s="30">
        <f>(Y384/Y383-1)/(A384-A383)</f>
        <v>7.6923076923076872E-2</v>
      </c>
      <c r="AD384" s="30">
        <f t="shared" si="223"/>
        <v>7.6923076923076872E-2</v>
      </c>
      <c r="AE384" s="15">
        <f>data!G383</f>
        <v>0.23391812865497075</v>
      </c>
      <c r="AF384" s="30">
        <f t="shared" si="258"/>
        <v>1.6835016835016843E-3</v>
      </c>
      <c r="AG384" s="30">
        <f t="shared" si="229"/>
        <v>0</v>
      </c>
      <c r="AH384" s="15" t="str">
        <f t="shared" si="235"/>
        <v/>
      </c>
      <c r="AI384" s="9">
        <f>data!C383</f>
        <v>13.120445710412309</v>
      </c>
      <c r="AJ384" s="8">
        <f t="shared" si="230"/>
        <v>2.1047046338875219E-2</v>
      </c>
      <c r="AK384" s="8">
        <f t="shared" si="231"/>
        <v>2.1047046338875219E-2</v>
      </c>
      <c r="AL384" s="74">
        <f t="shared" si="236"/>
        <v>2.1047046338875219E-2</v>
      </c>
      <c r="AR384" s="46">
        <f t="shared" si="224"/>
        <v>6.6977779573367702E-2</v>
      </c>
      <c r="AS384" s="46">
        <f t="shared" si="241"/>
        <v>0.14569711538461533</v>
      </c>
      <c r="AT384" s="46">
        <f t="shared" si="225"/>
        <v>0.14390085649644457</v>
      </c>
    </row>
    <row r="385" spans="1:46">
      <c r="A385">
        <v>1752</v>
      </c>
      <c r="B385">
        <v>1752</v>
      </c>
      <c r="C385">
        <f t="shared" si="216"/>
        <v>1752</v>
      </c>
      <c r="D385">
        <f t="shared" si="217"/>
        <v>1752</v>
      </c>
      <c r="E385" s="15">
        <f t="shared" si="218"/>
        <v>1752</v>
      </c>
      <c r="F385" s="9">
        <f>IF(data!V384="","",data!V384)</f>
        <v>269.03125</v>
      </c>
      <c r="G385" s="77">
        <f t="shared" si="248"/>
        <v>9.6082589285714282E-2</v>
      </c>
      <c r="H385" s="35">
        <f t="shared" si="232"/>
        <v>4.2466887417218546E-2</v>
      </c>
      <c r="I385" s="9">
        <f>IF(data!Z384="","",data!Z384)</f>
        <v>3020</v>
      </c>
      <c r="J385" s="9">
        <f t="shared" si="219"/>
        <v>3020</v>
      </c>
      <c r="K385" s="8">
        <f>M385</f>
        <v>7.8571428571428514E-2</v>
      </c>
      <c r="L385" s="45">
        <f t="shared" si="226"/>
        <v>7.8571428571428514E-2</v>
      </c>
      <c r="M385" s="8">
        <f>(I385/I384-1)/(C385-C384)</f>
        <v>7.8571428571428514E-2</v>
      </c>
      <c r="N385" s="8">
        <f t="shared" si="220"/>
        <v>7.8571428571428514E-2</v>
      </c>
      <c r="P385" s="20">
        <f>IF(data!U384="","",data!U384)</f>
        <v>1.4290706152018828</v>
      </c>
      <c r="Q385" s="20">
        <f>IF(ISNA(data!Y384)=TRUE,"",IF(data!Y384="","",data!Y384))</f>
        <v>16.041977494843763</v>
      </c>
      <c r="R385" s="20">
        <f t="shared" si="227"/>
        <v>16.041977494843763</v>
      </c>
      <c r="S385" s="8">
        <f>U385</f>
        <v>7.4700854876474043E-2</v>
      </c>
      <c r="T385" s="34">
        <f t="shared" si="243"/>
        <v>7.4700854876474043E-2</v>
      </c>
      <c r="U385" s="30">
        <f>(Q385/Q384-1)/(A385-A384)</f>
        <v>7.4700854876474043E-2</v>
      </c>
      <c r="V385" s="30">
        <f t="shared" si="221"/>
        <v>7.4700854876474043E-2</v>
      </c>
      <c r="X385" s="9">
        <f>IF(data!W384="","",data!W384)</f>
        <v>1150.1085937500002</v>
      </c>
      <c r="Y385" s="96">
        <f>IF(data!AA384="",#N/A,data!AA384)</f>
        <v>12910.500000000002</v>
      </c>
      <c r="Z385" s="99">
        <f t="shared" si="228"/>
        <v>12910.500000000002</v>
      </c>
      <c r="AA385" s="8">
        <f>AC385</f>
        <v>7.8571428571428514E-2</v>
      </c>
      <c r="AB385" s="34">
        <f t="shared" si="245"/>
        <v>7.8571428571428514E-2</v>
      </c>
      <c r="AC385" s="30">
        <f>(Y385/Y384-1)/(A385-A384)</f>
        <v>7.8571428571428514E-2</v>
      </c>
      <c r="AD385" s="30">
        <f t="shared" si="223"/>
        <v>7.8571428571428514E-2</v>
      </c>
      <c r="AE385" s="15">
        <f>data!G384</f>
        <v>0.23391812865497075</v>
      </c>
      <c r="AF385" s="30">
        <f t="shared" si="258"/>
        <v>1.6835016835016843E-3</v>
      </c>
      <c r="AG385" s="30">
        <f t="shared" si="229"/>
        <v>0</v>
      </c>
      <c r="AH385" s="15" t="str">
        <f t="shared" si="235"/>
        <v/>
      </c>
      <c r="AI385" s="9">
        <f>data!C384</f>
        <v>13.167699466471374</v>
      </c>
      <c r="AJ385" s="8">
        <f t="shared" si="230"/>
        <v>3.6015358854437629E-3</v>
      </c>
      <c r="AK385" s="8">
        <f t="shared" si="231"/>
        <v>3.6015358854437629E-3</v>
      </c>
      <c r="AL385" s="74">
        <f t="shared" si="236"/>
        <v>3.6015358854437629E-3</v>
      </c>
      <c r="AR385" s="46">
        <f t="shared" si="224"/>
        <v>9.4240433673469237E-2</v>
      </c>
      <c r="AS385" s="46">
        <f t="shared" si="241"/>
        <v>0.1746540178571428</v>
      </c>
      <c r="AT385" s="46">
        <f t="shared" si="225"/>
        <v>0.17281186224489775</v>
      </c>
    </row>
    <row r="386" spans="1:46">
      <c r="A386">
        <v>1753</v>
      </c>
      <c r="B386">
        <v>1753</v>
      </c>
      <c r="C386">
        <f t="shared" si="216"/>
        <v>1753</v>
      </c>
      <c r="D386">
        <f t="shared" si="217"/>
        <v>1753</v>
      </c>
      <c r="E386" s="15">
        <f t="shared" si="218"/>
        <v>1753</v>
      </c>
      <c r="F386" s="9">
        <f>IF(data!V385="","",data!V385)</f>
        <v>128.25</v>
      </c>
      <c r="G386" s="77">
        <f t="shared" si="248"/>
        <v>4.2466887417218546E-2</v>
      </c>
      <c r="H386" s="35">
        <f t="shared" si="232"/>
        <v>3.4199089403973509E-2</v>
      </c>
      <c r="I386" s="9" t="str">
        <f>IF(data!Z385="","",data!Z385)</f>
        <v/>
      </c>
      <c r="J386" s="9">
        <f t="shared" si="219"/>
        <v>3020</v>
      </c>
      <c r="K386" s="49">
        <f>K387</f>
        <v>-2.2075055187638082E-3</v>
      </c>
      <c r="L386" s="45">
        <f t="shared" si="226"/>
        <v>0</v>
      </c>
      <c r="N386" s="8" t="str">
        <f t="shared" si="220"/>
        <v/>
      </c>
      <c r="P386" s="20">
        <f>IF(data!U385="","",data!U385)</f>
        <v>1.0275531339432988</v>
      </c>
      <c r="Q386" s="20" t="str">
        <f>IF(ISNA(data!Y385)=TRUE,"",IF(data!Y385="","",data!Y385))</f>
        <v/>
      </c>
      <c r="R386" s="20">
        <f t="shared" si="227"/>
        <v>16.041977494843763</v>
      </c>
      <c r="S386" s="49">
        <f>S387</f>
        <v>0.21083744012012132</v>
      </c>
      <c r="T386" s="34">
        <f t="shared" si="243"/>
        <v>0</v>
      </c>
      <c r="U386" s="15"/>
      <c r="V386" s="30" t="str">
        <f t="shared" si="221"/>
        <v/>
      </c>
      <c r="X386" s="9">
        <f>IF(data!W385="","",data!W385)</f>
        <v>548.26875000000007</v>
      </c>
      <c r="Y386" s="96" t="e">
        <f>IF(data!AA385="",#N/A,data!AA385)</f>
        <v>#N/A</v>
      </c>
      <c r="Z386" s="99">
        <f t="shared" si="228"/>
        <v>12910.500000000002</v>
      </c>
      <c r="AA386" s="49">
        <f>AA387</f>
        <v>-2.2075055187638082E-3</v>
      </c>
      <c r="AB386" s="34">
        <f t="shared" si="245"/>
        <v>0</v>
      </c>
      <c r="AC386" s="15"/>
      <c r="AD386" s="30"/>
      <c r="AE386" s="15">
        <f>data!G385</f>
        <v>0.23391812865497075</v>
      </c>
      <c r="AF386" s="30">
        <f t="shared" si="258"/>
        <v>1.6835016835016843E-3</v>
      </c>
      <c r="AG386" s="30">
        <f t="shared" si="229"/>
        <v>0</v>
      </c>
      <c r="AH386" s="15" t="str">
        <f t="shared" si="235"/>
        <v/>
      </c>
      <c r="AI386" s="9">
        <f>data!C385</f>
        <v>8.7299941213988852</v>
      </c>
      <c r="AJ386" s="8">
        <f t="shared" si="230"/>
        <v>-0.33701447670279239</v>
      </c>
      <c r="AK386" s="8">
        <f t="shared" si="231"/>
        <v>-0.33701447670279239</v>
      </c>
      <c r="AL386" s="74">
        <f t="shared" si="236"/>
        <v>-0.33701447670279239</v>
      </c>
      <c r="AR386" s="46">
        <f t="shared" si="224"/>
        <v>4.0714842228281922E-2</v>
      </c>
      <c r="AS386" s="46" t="str">
        <f t="shared" si="241"/>
        <v/>
      </c>
      <c r="AT386" s="46" t="str">
        <f t="shared" si="225"/>
        <v/>
      </c>
    </row>
    <row r="387" spans="1:46">
      <c r="A387">
        <v>1754</v>
      </c>
      <c r="B387">
        <v>1754</v>
      </c>
      <c r="C387">
        <f t="shared" si="216"/>
        <v>1754</v>
      </c>
      <c r="D387">
        <f t="shared" si="217"/>
        <v>1754</v>
      </c>
      <c r="E387" s="15">
        <f t="shared" si="218"/>
        <v>1754</v>
      </c>
      <c r="F387" s="9">
        <f>IF(data!V386="","",data!V386)</f>
        <v>103.28125</v>
      </c>
      <c r="G387" s="77" t="str">
        <f t="shared" si="248"/>
        <v/>
      </c>
      <c r="H387" s="35">
        <f t="shared" si="232"/>
        <v>3.6527317880794705E-2</v>
      </c>
      <c r="I387" s="9" t="str">
        <f>IF(data!Z386="","",data!Z386)</f>
        <v/>
      </c>
      <c r="J387" s="9">
        <f t="shared" si="219"/>
        <v>3020</v>
      </c>
      <c r="K387" s="49">
        <f>K388</f>
        <v>-2.2075055187638082E-3</v>
      </c>
      <c r="L387" s="45">
        <f t="shared" si="226"/>
        <v>0</v>
      </c>
      <c r="N387" s="8" t="str">
        <f t="shared" si="220"/>
        <v/>
      </c>
      <c r="P387" s="20">
        <f>IF(data!U386="","",data!U386)</f>
        <v>0.93440020832861748</v>
      </c>
      <c r="Q387" s="20" t="str">
        <f>IF(ISNA(data!Y386)=TRUE,"",IF(data!Y386="","",data!Y386))</f>
        <v/>
      </c>
      <c r="R387" s="20">
        <f t="shared" si="227"/>
        <v>16.041977494843763</v>
      </c>
      <c r="S387" s="49">
        <f>S388</f>
        <v>0.21083744012012132</v>
      </c>
      <c r="T387" s="34">
        <f t="shared" si="243"/>
        <v>0</v>
      </c>
      <c r="U387" s="15"/>
      <c r="V387" s="30" t="str">
        <f t="shared" si="221"/>
        <v/>
      </c>
      <c r="X387" s="9">
        <f>IF(data!W386="","",data!W386)</f>
        <v>441.52734375000006</v>
      </c>
      <c r="Y387" s="96" t="e">
        <f>IF(data!AA386="",#N/A,data!AA386)</f>
        <v>#N/A</v>
      </c>
      <c r="Z387" s="99">
        <f t="shared" si="228"/>
        <v>12910.500000000002</v>
      </c>
      <c r="AA387" s="49">
        <f>AA388</f>
        <v>-2.2075055187638082E-3</v>
      </c>
      <c r="AB387" s="34">
        <f t="shared" si="245"/>
        <v>0</v>
      </c>
      <c r="AC387" s="15"/>
      <c r="AD387" s="30"/>
      <c r="AE387" s="15">
        <f>data!G386</f>
        <v>0.23391812865497075</v>
      </c>
      <c r="AF387" s="30">
        <f t="shared" si="258"/>
        <v>1.6835016835016843E-3</v>
      </c>
      <c r="AG387" s="30">
        <f t="shared" si="229"/>
        <v>0</v>
      </c>
      <c r="AH387" s="15" t="str">
        <f t="shared" si="235"/>
        <v/>
      </c>
      <c r="AI387" s="9">
        <f>data!C386</f>
        <v>7.7312447939364413</v>
      </c>
      <c r="AJ387" s="8">
        <f t="shared" si="230"/>
        <v>-0.1144043528064147</v>
      </c>
      <c r="AK387" s="8">
        <f t="shared" si="231"/>
        <v>-0.1144043528064147</v>
      </c>
      <c r="AL387" s="74">
        <f t="shared" si="236"/>
        <v>-0.1144043528064147</v>
      </c>
      <c r="AR387" s="46" t="str">
        <f t="shared" si="224"/>
        <v/>
      </c>
      <c r="AS387" s="46" t="str">
        <f t="shared" si="241"/>
        <v/>
      </c>
      <c r="AT387" s="46" t="str">
        <f t="shared" si="225"/>
        <v/>
      </c>
    </row>
    <row r="388" spans="1:46">
      <c r="A388">
        <v>1755</v>
      </c>
      <c r="B388">
        <v>1755</v>
      </c>
      <c r="C388">
        <f t="shared" si="216"/>
        <v>1755</v>
      </c>
      <c r="D388">
        <f t="shared" si="217"/>
        <v>1755</v>
      </c>
      <c r="E388" s="15">
        <f t="shared" si="218"/>
        <v>1755</v>
      </c>
      <c r="F388" s="9">
        <f>IF(data!V387="","",data!V387)</f>
        <v>110.3125</v>
      </c>
      <c r="G388" s="77" t="str">
        <f t="shared" si="248"/>
        <v/>
      </c>
      <c r="H388" s="35">
        <f t="shared" si="232"/>
        <v>5.1270833333333335E-2</v>
      </c>
      <c r="I388" s="9">
        <f>IF(data!Z387="","",data!Z387)</f>
        <v>3000</v>
      </c>
      <c r="J388" s="9">
        <f t="shared" si="219"/>
        <v>3000</v>
      </c>
      <c r="K388" s="8">
        <f t="shared" ref="K388:K394" si="265">M388</f>
        <v>-2.2075055187638082E-3</v>
      </c>
      <c r="L388" s="45">
        <f t="shared" si="226"/>
        <v>-6.6225165562914245E-3</v>
      </c>
      <c r="M388" s="8">
        <f>(I388/I385-1)/(C388-C385)</f>
        <v>-2.2075055187638082E-3</v>
      </c>
      <c r="N388" s="8"/>
      <c r="P388" s="20">
        <f>IF(data!U387="","",data!U387)</f>
        <v>0.96298127540171596</v>
      </c>
      <c r="Q388" s="20">
        <f>IF(ISNA(data!Y387)=TRUE,"",IF(data!Y387="","",data!Y387))</f>
        <v>26.188725903276133</v>
      </c>
      <c r="R388" s="20">
        <f t="shared" si="227"/>
        <v>26.188725903276133</v>
      </c>
      <c r="S388" s="8">
        <f t="shared" ref="S388:S394" si="266">U388</f>
        <v>0.21083744012012132</v>
      </c>
      <c r="T388" s="34">
        <f t="shared" si="243"/>
        <v>0.63251232036036398</v>
      </c>
      <c r="U388" s="30">
        <f>(Q388/Q385-1)/(A388-A385)</f>
        <v>0.21083744012012132</v>
      </c>
      <c r="V388" s="30"/>
      <c r="X388" s="9">
        <f>IF(data!W387="","",data!W387)</f>
        <v>471.58593750000006</v>
      </c>
      <c r="Y388" s="96">
        <f>IF(data!AA387="",#N/A,data!AA387)</f>
        <v>12825.000000000002</v>
      </c>
      <c r="Z388" s="99">
        <f t="shared" si="228"/>
        <v>12825.000000000002</v>
      </c>
      <c r="AA388" s="8">
        <f t="shared" ref="AA388:AA394" si="267">AC388</f>
        <v>-2.2075055187638082E-3</v>
      </c>
      <c r="AB388" s="34">
        <f t="shared" si="245"/>
        <v>-6.6225165562914245E-3</v>
      </c>
      <c r="AC388" s="30">
        <f>(Y388/Y385-1)/(A388-A385)</f>
        <v>-2.2075055187638082E-3</v>
      </c>
      <c r="AD388" s="30"/>
      <c r="AE388" s="15">
        <f>data!G387</f>
        <v>0.23391812865497075</v>
      </c>
      <c r="AF388" s="30">
        <f t="shared" si="258"/>
        <v>1.6835016835016843E-3</v>
      </c>
      <c r="AG388" s="30">
        <f t="shared" si="229"/>
        <v>0</v>
      </c>
      <c r="AH388" s="15" t="str">
        <f t="shared" si="235"/>
        <v/>
      </c>
      <c r="AI388" s="9">
        <f>data!C387</f>
        <v>8.0124946045485181</v>
      </c>
      <c r="AJ388" s="8">
        <f t="shared" si="230"/>
        <v>3.637833468067897E-2</v>
      </c>
      <c r="AK388" s="8">
        <f t="shared" si="231"/>
        <v>3.637833468067897E-2</v>
      </c>
      <c r="AL388" s="74">
        <f t="shared" si="236"/>
        <v>3.637833468067897E-2</v>
      </c>
      <c r="AR388" s="46" t="str">
        <f t="shared" si="224"/>
        <v/>
      </c>
      <c r="AS388" s="46" t="str">
        <f t="shared" si="241"/>
        <v/>
      </c>
      <c r="AT388" s="46" t="str">
        <f t="shared" si="225"/>
        <v/>
      </c>
    </row>
    <row r="389" spans="1:46">
      <c r="A389">
        <v>1756</v>
      </c>
      <c r="B389">
        <v>1756</v>
      </c>
      <c r="C389">
        <f t="shared" ref="C389:C452" si="268">A389</f>
        <v>1756</v>
      </c>
      <c r="D389">
        <f t="shared" ref="D389:D452" si="269">A389</f>
        <v>1756</v>
      </c>
      <c r="E389" s="15">
        <f t="shared" ref="E389:E452" si="270">A389</f>
        <v>1756</v>
      </c>
      <c r="F389" s="9">
        <f>IF(data!V388="","",data!V388)</f>
        <v>153.8125</v>
      </c>
      <c r="G389" s="77">
        <f t="shared" si="248"/>
        <v>5.1270833333333335E-2</v>
      </c>
      <c r="H389" s="35">
        <f t="shared" si="232"/>
        <v>8.4062499999999998E-2</v>
      </c>
      <c r="I389" s="9">
        <f>IF(data!Z388="","",data!Z388)</f>
        <v>2000</v>
      </c>
      <c r="J389" s="9">
        <f t="shared" si="219"/>
        <v>2000</v>
      </c>
      <c r="K389" s="8">
        <f t="shared" si="265"/>
        <v>-0.33333333333333337</v>
      </c>
      <c r="L389" s="45">
        <f t="shared" si="226"/>
        <v>-0.33333333333333337</v>
      </c>
      <c r="M389" s="8">
        <f t="shared" ref="M389:M394" si="271">(I389/I388-1)/(C389-C388)</f>
        <v>-0.33333333333333337</v>
      </c>
      <c r="N389" s="8">
        <f t="shared" ref="N389:N452" si="272">IF(I389="","",I389/I388-1)</f>
        <v>-0.33333333333333337</v>
      </c>
      <c r="P389" s="20">
        <f>IF(data!U388="","",data!U388)</f>
        <v>1.1031557426820044</v>
      </c>
      <c r="Q389" s="20">
        <f>IF(ISNA(data!Y388)=TRUE,"",IF(data!Y388="","",data!Y388))</f>
        <v>14.344162440399895</v>
      </c>
      <c r="R389" s="20">
        <f t="shared" si="227"/>
        <v>14.344162440399895</v>
      </c>
      <c r="S389" s="8">
        <f t="shared" si="266"/>
        <v>-0.45227719388191079</v>
      </c>
      <c r="T389" s="34">
        <f t="shared" si="243"/>
        <v>-0.45227719388191079</v>
      </c>
      <c r="U389" s="30">
        <f>(Q389/Q388-1)/(A389-A388)</f>
        <v>-0.45227719388191079</v>
      </c>
      <c r="V389" s="30">
        <f t="shared" ref="V389:V452" si="273">IF(Q389="","",Q389/Q388-1)</f>
        <v>-0.45227719388191079</v>
      </c>
      <c r="X389" s="9">
        <f>IF(data!W388="","",data!W388)</f>
        <v>657.54843750000009</v>
      </c>
      <c r="Y389" s="96">
        <f>IF(data!AA388="",#N/A,data!AA388)</f>
        <v>8550</v>
      </c>
      <c r="Z389" s="99">
        <f t="shared" si="228"/>
        <v>8550</v>
      </c>
      <c r="AA389" s="8">
        <f t="shared" si="267"/>
        <v>-0.33333333333333348</v>
      </c>
      <c r="AB389" s="34">
        <f t="shared" si="245"/>
        <v>-0.33333333333333348</v>
      </c>
      <c r="AC389" s="30">
        <f>(Y389/Y388-1)/(A389-A388)</f>
        <v>-0.33333333333333348</v>
      </c>
      <c r="AD389" s="30">
        <f t="shared" ref="AD389:AD452" si="274">IF(Y389="","",Y389/Y388-1)</f>
        <v>-0.33333333333333348</v>
      </c>
      <c r="AE389" s="15">
        <f>data!G388</f>
        <v>0.23391812865497075</v>
      </c>
      <c r="AF389" s="30">
        <f t="shared" si="258"/>
        <v>1.6835016835016843E-3</v>
      </c>
      <c r="AG389" s="30">
        <f t="shared" si="229"/>
        <v>0</v>
      </c>
      <c r="AH389" s="15" t="str">
        <f t="shared" si="235"/>
        <v/>
      </c>
      <c r="AI389" s="9">
        <f>data!C388</f>
        <v>9.7524934328685706</v>
      </c>
      <c r="AJ389" s="8">
        <f t="shared" si="230"/>
        <v>0.21716068642745712</v>
      </c>
      <c r="AK389" s="8">
        <f t="shared" si="231"/>
        <v>0.21716068642745712</v>
      </c>
      <c r="AL389" s="74">
        <f t="shared" si="236"/>
        <v>0.21716068642745712</v>
      </c>
      <c r="AR389" s="46">
        <f t="shared" si="224"/>
        <v>4.9503991596638652E-2</v>
      </c>
      <c r="AS389" s="46">
        <f t="shared" si="241"/>
        <v>-0.28206250000000005</v>
      </c>
      <c r="AT389" s="46">
        <f t="shared" si="225"/>
        <v>-0.28382934173669483</v>
      </c>
    </row>
    <row r="390" spans="1:46">
      <c r="A390">
        <v>1757</v>
      </c>
      <c r="B390">
        <v>1757</v>
      </c>
      <c r="C390">
        <f t="shared" si="268"/>
        <v>1757</v>
      </c>
      <c r="D390">
        <f t="shared" si="269"/>
        <v>1757</v>
      </c>
      <c r="E390" s="15">
        <f t="shared" si="270"/>
        <v>1757</v>
      </c>
      <c r="F390" s="9">
        <f>IF(data!V389="","",data!V389)</f>
        <v>168.125</v>
      </c>
      <c r="G390" s="77">
        <f t="shared" si="248"/>
        <v>8.4062499999999998E-2</v>
      </c>
      <c r="H390" s="35">
        <f t="shared" si="232"/>
        <v>6.3463050314465405E-2</v>
      </c>
      <c r="I390" s="9">
        <f>IF(data!Z389="","",data!Z389)</f>
        <v>2650</v>
      </c>
      <c r="J390" s="9">
        <f t="shared" ref="J390:J453" si="275">IF(I390="",J389,I390)</f>
        <v>2650</v>
      </c>
      <c r="K390" s="8">
        <f t="shared" si="265"/>
        <v>0.32499999999999996</v>
      </c>
      <c r="L390" s="45">
        <f t="shared" si="226"/>
        <v>0.32499999999999996</v>
      </c>
      <c r="M390" s="8">
        <f t="shared" si="271"/>
        <v>0.32499999999999996</v>
      </c>
      <c r="N390" s="8">
        <f t="shared" si="272"/>
        <v>0.32499999999999996</v>
      </c>
      <c r="P390" s="20">
        <f>IF(data!U389="","",data!U389)</f>
        <v>1.1389466855266344</v>
      </c>
      <c r="Q390" s="20">
        <f>IF(ISNA(data!Y389)=TRUE,"",IF(data!Y389="","",data!Y389))</f>
        <v>17.952170805326872</v>
      </c>
      <c r="R390" s="20">
        <f t="shared" si="227"/>
        <v>17.952170805326872</v>
      </c>
      <c r="S390" s="8">
        <f t="shared" si="266"/>
        <v>0.25153147699757872</v>
      </c>
      <c r="T390" s="34">
        <f t="shared" si="243"/>
        <v>0.25153147699757872</v>
      </c>
      <c r="U390" s="30">
        <f t="shared" ref="U390:U394" si="276">(Q390/Q389-1)/(A390-A389)</f>
        <v>0.25153147699757872</v>
      </c>
      <c r="V390" s="30">
        <f t="shared" si="273"/>
        <v>0.25153147699757872</v>
      </c>
      <c r="X390" s="9">
        <f>IF(data!W389="","",data!W389)</f>
        <v>718.73437500000011</v>
      </c>
      <c r="Y390" s="96">
        <f>IF(data!AA389="",#N/A,data!AA389)</f>
        <v>11328.750000000002</v>
      </c>
      <c r="Z390" s="99">
        <f t="shared" si="228"/>
        <v>11328.750000000002</v>
      </c>
      <c r="AA390" s="8">
        <f t="shared" si="267"/>
        <v>0.32500000000000018</v>
      </c>
      <c r="AB390" s="34">
        <f t="shared" si="245"/>
        <v>0.32500000000000018</v>
      </c>
      <c r="AC390" s="30">
        <f t="shared" ref="AC390:AC394" si="277">(Y390/Y389-1)/(A390-A389)</f>
        <v>0.32500000000000018</v>
      </c>
      <c r="AD390" s="30">
        <f t="shared" si="274"/>
        <v>0.32500000000000018</v>
      </c>
      <c r="AE390" s="15">
        <f>data!G389</f>
        <v>0.23391812865497075</v>
      </c>
      <c r="AF390" s="30">
        <f t="shared" si="258"/>
        <v>1.6835016835016843E-3</v>
      </c>
      <c r="AG390" s="30">
        <f t="shared" si="229"/>
        <v>0</v>
      </c>
      <c r="AH390" s="15" t="str">
        <f t="shared" si="235"/>
        <v/>
      </c>
      <c r="AI390" s="9">
        <f>data!C389</f>
        <v>10.324993047358934</v>
      </c>
      <c r="AJ390" s="8">
        <f t="shared" si="230"/>
        <v>5.8702896693155759E-2</v>
      </c>
      <c r="AK390" s="8">
        <f t="shared" si="231"/>
        <v>5.8702896693155759E-2</v>
      </c>
      <c r="AL390" s="74">
        <f t="shared" si="236"/>
        <v>5.8702896693155759E-2</v>
      </c>
      <c r="AR390" s="46">
        <f t="shared" ref="AR390:AR453" si="278">IF(G390="","",(1+G390)/(1+AF390)-1)</f>
        <v>8.2240546218487198E-2</v>
      </c>
      <c r="AS390" s="46">
        <f t="shared" si="241"/>
        <v>0.40906249999999994</v>
      </c>
      <c r="AT390" s="46">
        <f t="shared" ref="AT390:AT453" si="279">IF(AR390&lt;&gt;"",IF(AD390&lt;&gt;"",SUM(AR390,AD390),""),"")</f>
        <v>0.40724054621848738</v>
      </c>
    </row>
    <row r="391" spans="1:46">
      <c r="A391">
        <v>1758</v>
      </c>
      <c r="B391">
        <v>1758</v>
      </c>
      <c r="C391">
        <f t="shared" si="268"/>
        <v>1758</v>
      </c>
      <c r="D391">
        <f t="shared" si="269"/>
        <v>1758</v>
      </c>
      <c r="E391" s="15">
        <f t="shared" si="270"/>
        <v>1758</v>
      </c>
      <c r="F391" s="9">
        <f>IF(data!V390="","",data!V390)</f>
        <v>168.17708333333331</v>
      </c>
      <c r="G391" s="77">
        <f t="shared" si="248"/>
        <v>6.3463050314465405E-2</v>
      </c>
      <c r="H391" s="35">
        <f t="shared" si="232"/>
        <v>8.60625E-2</v>
      </c>
      <c r="I391" s="9">
        <f>IF(data!Z390="","",data!Z390)</f>
        <v>3000</v>
      </c>
      <c r="J391" s="9">
        <f t="shared" si="275"/>
        <v>3000</v>
      </c>
      <c r="K391" s="8">
        <f t="shared" si="265"/>
        <v>0.13207547169811318</v>
      </c>
      <c r="L391" s="45">
        <f t="shared" ref="L391:L454" si="280">J391/J390-1</f>
        <v>0.13207547169811318</v>
      </c>
      <c r="M391" s="8">
        <f t="shared" si="271"/>
        <v>0.13207547169811318</v>
      </c>
      <c r="N391" s="8">
        <f t="shared" si="272"/>
        <v>0.13207547169811318</v>
      </c>
      <c r="P391" s="20">
        <f>IF(data!U390="","",data!U390)</f>
        <v>1.0621904550123846</v>
      </c>
      <c r="Q391" s="20">
        <f>IF(ISNA(data!Y390)=TRUE,"",IF(data!Y390="","",data!Y390))</f>
        <v>18.947714527319093</v>
      </c>
      <c r="R391" s="20">
        <f t="shared" ref="R391:R454" si="281">IF(Q391="",R390,Q391)</f>
        <v>18.947714527319093</v>
      </c>
      <c r="S391" s="8">
        <f t="shared" si="266"/>
        <v>5.5455339233783096E-2</v>
      </c>
      <c r="T391" s="34">
        <f t="shared" si="243"/>
        <v>5.5455339233783096E-2</v>
      </c>
      <c r="U391" s="30">
        <f t="shared" si="276"/>
        <v>5.5455339233783096E-2</v>
      </c>
      <c r="V391" s="30">
        <f t="shared" si="273"/>
        <v>5.5455339233783096E-2</v>
      </c>
      <c r="X391" s="9">
        <f>IF(data!W390="","",data!W390)</f>
        <v>718.95703125</v>
      </c>
      <c r="Y391" s="96">
        <f>IF(data!AA390="",#N/A,data!AA390)</f>
        <v>12825.000000000002</v>
      </c>
      <c r="Z391" s="99">
        <f t="shared" ref="Z391:Z454" si="282">IF(ISNA(Y391),Z390,Y391)</f>
        <v>12825.000000000002</v>
      </c>
      <c r="AA391" s="8">
        <f t="shared" si="267"/>
        <v>0.13207547169811318</v>
      </c>
      <c r="AB391" s="34">
        <f t="shared" si="245"/>
        <v>0.13207547169811318</v>
      </c>
      <c r="AC391" s="30">
        <f t="shared" si="277"/>
        <v>0.13207547169811318</v>
      </c>
      <c r="AD391" s="30">
        <f t="shared" si="274"/>
        <v>0.13207547169811318</v>
      </c>
      <c r="AE391" s="15">
        <f>data!G390</f>
        <v>0.23391812865497075</v>
      </c>
      <c r="AF391" s="30">
        <f>AF392</f>
        <v>1.6835016835016843E-3</v>
      </c>
      <c r="AG391" s="30">
        <f t="shared" ref="AG391:AG454" si="283">AE391/AE390-1</f>
        <v>0</v>
      </c>
      <c r="AH391" s="15" t="str">
        <f t="shared" si="235"/>
        <v/>
      </c>
      <c r="AI391" s="9">
        <f>data!C390</f>
        <v>11.074529579673259</v>
      </c>
      <c r="AJ391" s="8">
        <f t="shared" ref="AJ391:AJ454" si="284">AI391/AI390-1</f>
        <v>7.2594386153707946E-2</v>
      </c>
      <c r="AK391" s="8">
        <f t="shared" ref="AK391:AK454" si="285">AI391/AI390-1</f>
        <v>7.2594386153707946E-2</v>
      </c>
      <c r="AL391" s="74">
        <f t="shared" si="236"/>
        <v>7.2594386153707946E-2</v>
      </c>
      <c r="AR391" s="46">
        <f t="shared" si="278"/>
        <v>6.1675717456793899E-2</v>
      </c>
      <c r="AS391" s="46">
        <f t="shared" si="241"/>
        <v>0.1955385220125786</v>
      </c>
      <c r="AT391" s="46">
        <f t="shared" si="279"/>
        <v>0.19375118915490708</v>
      </c>
    </row>
    <row r="392" spans="1:46">
      <c r="A392">
        <v>1759</v>
      </c>
      <c r="B392">
        <v>1759</v>
      </c>
      <c r="C392">
        <f t="shared" si="268"/>
        <v>1759</v>
      </c>
      <c r="D392">
        <f t="shared" si="269"/>
        <v>1759</v>
      </c>
      <c r="E392" s="15">
        <f t="shared" si="270"/>
        <v>1759</v>
      </c>
      <c r="F392" s="9">
        <f>IF(data!V391="","",data!V391)</f>
        <v>258.1875</v>
      </c>
      <c r="G392" s="77">
        <f t="shared" si="248"/>
        <v>8.60625E-2</v>
      </c>
      <c r="H392" s="35">
        <f t="shared" si="232"/>
        <v>9.0624999999999997E-2</v>
      </c>
      <c r="I392" s="9">
        <f>IF(data!Z391="","",data!Z391)</f>
        <v>3000</v>
      </c>
      <c r="J392" s="9">
        <f t="shared" si="275"/>
        <v>3000</v>
      </c>
      <c r="K392" s="8">
        <f t="shared" si="265"/>
        <v>0</v>
      </c>
      <c r="L392" s="45">
        <f t="shared" si="280"/>
        <v>0</v>
      </c>
      <c r="M392" s="8">
        <f t="shared" si="271"/>
        <v>0</v>
      </c>
      <c r="N392" s="8">
        <f t="shared" si="272"/>
        <v>0</v>
      </c>
      <c r="P392" s="20">
        <f>IF(data!U391="","",data!U391)</f>
        <v>1.3903777593814961</v>
      </c>
      <c r="Q392" s="20">
        <f>IF(ISNA(data!Y391)=TRUE,"",IF(data!Y391="","",data!Y391))</f>
        <v>16.155442374803151</v>
      </c>
      <c r="R392" s="20">
        <f t="shared" si="281"/>
        <v>16.155442374803151</v>
      </c>
      <c r="S392" s="8">
        <f t="shared" si="266"/>
        <v>-0.14736722724474249</v>
      </c>
      <c r="T392" s="34">
        <f t="shared" si="243"/>
        <v>-0.14736722724474249</v>
      </c>
      <c r="U392" s="30">
        <f t="shared" si="276"/>
        <v>-0.14736722724474249</v>
      </c>
      <c r="V392" s="30">
        <f t="shared" si="273"/>
        <v>-0.14736722724474249</v>
      </c>
      <c r="X392" s="9">
        <f>IF(data!W391="","",data!W391)</f>
        <v>1045.659375</v>
      </c>
      <c r="Y392" s="96">
        <f>IF(data!AA391="",#N/A,data!AA391)</f>
        <v>12150</v>
      </c>
      <c r="Z392" s="99">
        <f t="shared" si="282"/>
        <v>12150</v>
      </c>
      <c r="AA392" s="8">
        <f t="shared" si="267"/>
        <v>-5.2631578947368585E-2</v>
      </c>
      <c r="AB392" s="34">
        <f t="shared" si="245"/>
        <v>-5.2631578947368585E-2</v>
      </c>
      <c r="AC392" s="30">
        <f t="shared" si="277"/>
        <v>-5.2631578947368585E-2</v>
      </c>
      <c r="AD392" s="30">
        <f t="shared" si="274"/>
        <v>-5.2631578947368585E-2</v>
      </c>
      <c r="AE392" s="15">
        <f>data!G391</f>
        <v>0.24691358024691359</v>
      </c>
      <c r="AF392" s="30">
        <f>(AE392/AE391-1)/(A392-A359)</f>
        <v>1.6835016835016843E-3</v>
      </c>
      <c r="AG392" s="30">
        <f t="shared" si="283"/>
        <v>5.555555555555558E-2</v>
      </c>
      <c r="AH392" s="15" t="str">
        <f t="shared" si="235"/>
        <v/>
      </c>
      <c r="AI392" s="9">
        <f>data!C391</f>
        <v>12.988627617357759</v>
      </c>
      <c r="AJ392" s="8">
        <f>AI392/AI391-1</f>
        <v>0.17283786402970391</v>
      </c>
      <c r="AK392" s="8">
        <f t="shared" si="285"/>
        <v>0.17283786402970391</v>
      </c>
      <c r="AL392" s="74">
        <f t="shared" si="236"/>
        <v>0.17283786402970391</v>
      </c>
      <c r="AR392" s="46">
        <f t="shared" si="278"/>
        <v>8.4237184873949378E-2</v>
      </c>
      <c r="AS392" s="46">
        <f t="shared" si="241"/>
        <v>8.60625E-2</v>
      </c>
      <c r="AT392" s="46">
        <f t="shared" si="279"/>
        <v>3.1605605926580793E-2</v>
      </c>
    </row>
    <row r="393" spans="1:46">
      <c r="A393">
        <v>1760</v>
      </c>
      <c r="B393">
        <v>1760</v>
      </c>
      <c r="C393">
        <f t="shared" si="268"/>
        <v>1760</v>
      </c>
      <c r="D393">
        <f t="shared" si="269"/>
        <v>1760</v>
      </c>
      <c r="E393" s="15">
        <f t="shared" si="270"/>
        <v>1760</v>
      </c>
      <c r="F393" s="9">
        <f>IF(data!V392="","",data!V392)</f>
        <v>271.875</v>
      </c>
      <c r="G393" s="77">
        <f t="shared" si="248"/>
        <v>9.0624999999999997E-2</v>
      </c>
      <c r="H393" s="35">
        <f t="shared" ref="H393:H456" si="286">IF(F394="","",F394/J393)</f>
        <v>5.5927083333333336E-2</v>
      </c>
      <c r="I393" s="9">
        <f>IF(data!Z392="","",data!Z392)</f>
        <v>3000</v>
      </c>
      <c r="J393" s="9">
        <f t="shared" si="275"/>
        <v>3000</v>
      </c>
      <c r="K393" s="8">
        <f t="shared" si="265"/>
        <v>0</v>
      </c>
      <c r="L393" s="45">
        <f t="shared" si="280"/>
        <v>0</v>
      </c>
      <c r="M393" s="8">
        <f t="shared" si="271"/>
        <v>0</v>
      </c>
      <c r="N393" s="8">
        <f t="shared" si="272"/>
        <v>0</v>
      </c>
      <c r="P393" s="20">
        <f>IF(data!U392="","",data!U392)</f>
        <v>1.4100534220108698</v>
      </c>
      <c r="Q393" s="20">
        <f>IF(ISNA(data!Y392)=TRUE,"",IF(data!Y392="","",data!Y392))</f>
        <v>15.559210173913044</v>
      </c>
      <c r="R393" s="20">
        <f t="shared" si="281"/>
        <v>15.559210173913044</v>
      </c>
      <c r="S393" s="8">
        <f t="shared" si="266"/>
        <v>-3.6905965621840231E-2</v>
      </c>
      <c r="T393" s="34">
        <f t="shared" si="243"/>
        <v>-3.6905965621840231E-2</v>
      </c>
      <c r="U393" s="30">
        <f t="shared" si="276"/>
        <v>-3.6905965621840231E-2</v>
      </c>
      <c r="V393" s="30">
        <f t="shared" si="273"/>
        <v>-3.6905965621840231E-2</v>
      </c>
      <c r="X393" s="9">
        <f>IF(data!W392="","",data!W392)</f>
        <v>1101.09375</v>
      </c>
      <c r="Y393" s="96">
        <f>IF(data!AA392="",#N/A,data!AA392)</f>
        <v>12150</v>
      </c>
      <c r="Z393" s="99">
        <f t="shared" si="282"/>
        <v>12150</v>
      </c>
      <c r="AA393" s="8">
        <f t="shared" si="267"/>
        <v>0</v>
      </c>
      <c r="AB393" s="34">
        <f t="shared" si="245"/>
        <v>0</v>
      </c>
      <c r="AC393" s="30">
        <f t="shared" si="277"/>
        <v>0</v>
      </c>
      <c r="AD393" s="30">
        <f t="shared" si="274"/>
        <v>0</v>
      </c>
      <c r="AE393" s="15">
        <f>data!G392</f>
        <v>0.24691358024691359</v>
      </c>
      <c r="AF393" s="30">
        <f t="shared" ref="AF393:AF403" si="287">AF394</f>
        <v>-4.0485829959514214E-3</v>
      </c>
      <c r="AG393" s="30">
        <f t="shared" si="283"/>
        <v>0</v>
      </c>
      <c r="AH393" s="15" t="str">
        <f t="shared" ref="AH393:AH456" si="288">IF(AE393=AE392,"",IF(AE392=AE391,"",AE393/AE392-1))</f>
        <v/>
      </c>
      <c r="AI393" s="9">
        <f>data!C392</f>
        <v>13.486354554925798</v>
      </c>
      <c r="AJ393" s="8">
        <f t="shared" si="284"/>
        <v>3.8320209973753183E-2</v>
      </c>
      <c r="AK393" s="8">
        <f t="shared" si="285"/>
        <v>3.8320209973753183E-2</v>
      </c>
      <c r="AL393" s="74">
        <f t="shared" ref="AL393:AL456" si="289">IF(AI393=AI392,"",IF(AI392=AI391,"",AI393/AI392-1))</f>
        <v>3.8320209973753183E-2</v>
      </c>
      <c r="AR393" s="46">
        <f t="shared" si="278"/>
        <v>9.5058434959349514E-2</v>
      </c>
      <c r="AS393" s="46">
        <f t="shared" si="241"/>
        <v>9.0624999999999997E-2</v>
      </c>
      <c r="AT393" s="46">
        <f t="shared" si="279"/>
        <v>9.5058434959349514E-2</v>
      </c>
    </row>
    <row r="394" spans="1:46">
      <c r="A394">
        <v>1761</v>
      </c>
      <c r="B394">
        <v>1761</v>
      </c>
      <c r="C394">
        <f t="shared" si="268"/>
        <v>1761</v>
      </c>
      <c r="D394">
        <f t="shared" si="269"/>
        <v>1761</v>
      </c>
      <c r="E394" s="15">
        <f t="shared" si="270"/>
        <v>1761</v>
      </c>
      <c r="F394" s="9">
        <f>IF(data!V393="","",data!V393)</f>
        <v>167.78125</v>
      </c>
      <c r="G394" s="77">
        <f t="shared" si="248"/>
        <v>5.5927083333333336E-2</v>
      </c>
      <c r="H394" s="35">
        <f t="shared" si="286"/>
        <v>5.3035714285714283E-2</v>
      </c>
      <c r="I394" s="9">
        <f>IF(data!Z393="","",data!Z393)</f>
        <v>2800</v>
      </c>
      <c r="J394" s="9">
        <f t="shared" si="275"/>
        <v>2800</v>
      </c>
      <c r="K394" s="8">
        <f t="shared" si="265"/>
        <v>-6.6666666666666652E-2</v>
      </c>
      <c r="L394" s="45">
        <f t="shared" si="280"/>
        <v>-6.6666666666666652E-2</v>
      </c>
      <c r="M394" s="8">
        <f t="shared" si="271"/>
        <v>-6.6666666666666652E-2</v>
      </c>
      <c r="N394" s="8">
        <f t="shared" si="272"/>
        <v>-6.6666666666666652E-2</v>
      </c>
      <c r="P394" s="20">
        <f>IF(data!U393="","",data!U393)</f>
        <v>1.1381336584886044</v>
      </c>
      <c r="Q394" s="20">
        <f>IF(ISNA(data!Y393)=TRUE,"",IF(data!Y393="","",data!Y393))</f>
        <v>18.99362559146563</v>
      </c>
      <c r="R394" s="20">
        <f t="shared" si="281"/>
        <v>18.99362559146563</v>
      </c>
      <c r="S394" s="8">
        <f t="shared" si="266"/>
        <v>0.22073198955245243</v>
      </c>
      <c r="T394" s="34">
        <f t="shared" si="243"/>
        <v>0.22073198955245243</v>
      </c>
      <c r="U394" s="30">
        <f t="shared" si="276"/>
        <v>0.22073198955245243</v>
      </c>
      <c r="V394" s="30">
        <f t="shared" si="273"/>
        <v>0.22073198955245243</v>
      </c>
      <c r="X394" s="9">
        <f>IF(data!W393="","",data!W393)</f>
        <v>679.51406250000002</v>
      </c>
      <c r="Y394" s="96">
        <f>IF(data!AA393="",#N/A,data!AA393)</f>
        <v>11340</v>
      </c>
      <c r="Z394" s="99">
        <f t="shared" si="282"/>
        <v>11340</v>
      </c>
      <c r="AA394" s="8">
        <f t="shared" si="267"/>
        <v>-6.6666666666666652E-2</v>
      </c>
      <c r="AB394" s="34">
        <f t="shared" si="245"/>
        <v>-6.6666666666666652E-2</v>
      </c>
      <c r="AC394" s="30">
        <f t="shared" si="277"/>
        <v>-6.6666666666666652E-2</v>
      </c>
      <c r="AD394" s="30">
        <f t="shared" si="274"/>
        <v>-6.6666666666666652E-2</v>
      </c>
      <c r="AE394" s="15">
        <f>data!G393</f>
        <v>0.24691358024691359</v>
      </c>
      <c r="AF394" s="30">
        <f t="shared" si="287"/>
        <v>-4.0485829959514214E-3</v>
      </c>
      <c r="AG394" s="30">
        <f t="shared" si="283"/>
        <v>0</v>
      </c>
      <c r="AH394" s="15" t="str">
        <f t="shared" si="288"/>
        <v/>
      </c>
      <c r="AI394" s="9">
        <f>data!C393</f>
        <v>10.311243056617899</v>
      </c>
      <c r="AJ394" s="8">
        <f t="shared" si="284"/>
        <v>-0.23543141220087616</v>
      </c>
      <c r="AK394" s="8">
        <f t="shared" si="285"/>
        <v>-0.23543141220087616</v>
      </c>
      <c r="AL394" s="74">
        <f t="shared" si="289"/>
        <v>-0.23543141220087616</v>
      </c>
      <c r="AR394" s="46">
        <f t="shared" si="278"/>
        <v>6.0219469850948615E-2</v>
      </c>
      <c r="AS394" s="46">
        <f t="shared" si="241"/>
        <v>-1.0739583333333316E-2</v>
      </c>
      <c r="AT394" s="46">
        <f t="shared" si="279"/>
        <v>-6.447196815718037E-3</v>
      </c>
    </row>
    <row r="395" spans="1:46">
      <c r="A395">
        <v>1762</v>
      </c>
      <c r="B395">
        <v>1762</v>
      </c>
      <c r="C395">
        <f t="shared" si="268"/>
        <v>1762</v>
      </c>
      <c r="D395">
        <f t="shared" si="269"/>
        <v>1762</v>
      </c>
      <c r="E395" s="15">
        <f t="shared" si="270"/>
        <v>1762</v>
      </c>
      <c r="F395" s="9">
        <f>IF(data!V394="","",data!V394)</f>
        <v>148.5</v>
      </c>
      <c r="G395" s="77">
        <f>IF(I394="","",F395/I394)</f>
        <v>5.3035714285714283E-2</v>
      </c>
      <c r="H395" s="35">
        <f t="shared" si="286"/>
        <v>6.9114583333333326E-2</v>
      </c>
      <c r="I395" s="9" t="str">
        <f>IF(data!Z394="","",data!Z394)</f>
        <v/>
      </c>
      <c r="J395" s="9">
        <f t="shared" si="275"/>
        <v>2800</v>
      </c>
      <c r="K395" s="49">
        <f>K396</f>
        <v>3.5714285714285698E-2</v>
      </c>
      <c r="L395" s="45">
        <f t="shared" si="280"/>
        <v>0</v>
      </c>
      <c r="N395" s="8" t="str">
        <f t="shared" si="272"/>
        <v/>
      </c>
      <c r="P395" s="20">
        <f>IF(data!U394="","",data!U394)</f>
        <v>1.1541044146500004</v>
      </c>
      <c r="Q395" s="20" t="str">
        <f>IF(ISNA(data!Y394)=TRUE,"",IF(data!Y394="","",data!Y394))</f>
        <v/>
      </c>
      <c r="R395" s="20">
        <f t="shared" si="281"/>
        <v>18.99362559146563</v>
      </c>
      <c r="S395" s="49">
        <f>S396</f>
        <v>1.9302527292521132E-2</v>
      </c>
      <c r="T395" s="34">
        <f t="shared" si="243"/>
        <v>0</v>
      </c>
      <c r="U395" s="15"/>
      <c r="V395" s="30" t="str">
        <f t="shared" si="273"/>
        <v/>
      </c>
      <c r="X395" s="9">
        <f>IF(data!W394="","",data!W394)</f>
        <v>601.42499999999995</v>
      </c>
      <c r="Y395" s="96" t="e">
        <f>IF(data!AA394="",#N/A,data!AA394)</f>
        <v>#N/A</v>
      </c>
      <c r="Z395" s="99">
        <f t="shared" si="282"/>
        <v>11340</v>
      </c>
      <c r="AA395" s="49">
        <f>AA396</f>
        <v>3.5714285714285698E-2</v>
      </c>
      <c r="AB395" s="34">
        <f t="shared" si="245"/>
        <v>0</v>
      </c>
      <c r="AC395" s="15"/>
      <c r="AD395" s="30"/>
      <c r="AE395" s="15">
        <f>data!G394</f>
        <v>0.24691358024691359</v>
      </c>
      <c r="AF395" s="30">
        <f t="shared" si="287"/>
        <v>-4.0485829959514214E-3</v>
      </c>
      <c r="AG395" s="30">
        <f t="shared" si="283"/>
        <v>0</v>
      </c>
      <c r="AH395" s="15" t="str">
        <f t="shared" si="288"/>
        <v/>
      </c>
      <c r="AI395" s="9">
        <f>data!C394</f>
        <v>8.9999939395864779</v>
      </c>
      <c r="AJ395" s="8">
        <f t="shared" si="284"/>
        <v>-0.12716692932476681</v>
      </c>
      <c r="AK395" s="8">
        <f t="shared" si="285"/>
        <v>-0.12716692932476681</v>
      </c>
      <c r="AL395" s="74">
        <f t="shared" si="289"/>
        <v>-0.12716692932476681</v>
      </c>
      <c r="AR395" s="46">
        <f t="shared" si="278"/>
        <v>5.731634727061552E-2</v>
      </c>
      <c r="AS395" s="46" t="str">
        <f t="shared" si="241"/>
        <v/>
      </c>
      <c r="AT395" s="46" t="str">
        <f t="shared" si="279"/>
        <v/>
      </c>
    </row>
    <row r="396" spans="1:46">
      <c r="A396">
        <v>1763</v>
      </c>
      <c r="B396">
        <v>1763</v>
      </c>
      <c r="C396">
        <f t="shared" si="268"/>
        <v>1763</v>
      </c>
      <c r="D396">
        <f t="shared" si="269"/>
        <v>1763</v>
      </c>
      <c r="E396" s="15">
        <f t="shared" si="270"/>
        <v>1763</v>
      </c>
      <c r="F396" s="9">
        <f>IF(data!V395="","",data!V395)</f>
        <v>193.52083333333331</v>
      </c>
      <c r="G396" s="77" t="str">
        <f t="shared" si="248"/>
        <v/>
      </c>
      <c r="H396" s="35">
        <f t="shared" si="286"/>
        <v>8.9374999999999996E-2</v>
      </c>
      <c r="I396" s="9">
        <f>IF(data!Z395="","",data!Z395)</f>
        <v>3000</v>
      </c>
      <c r="J396" s="9">
        <f t="shared" si="275"/>
        <v>3000</v>
      </c>
      <c r="K396" s="8">
        <f t="shared" ref="K396:K427" si="290">M396</f>
        <v>3.5714285714285698E-2</v>
      </c>
      <c r="L396" s="45">
        <f t="shared" si="280"/>
        <v>7.1428571428571397E-2</v>
      </c>
      <c r="M396" s="8">
        <f>(I396/I394-1)/(C396-C394)</f>
        <v>3.5714285714285698E-2</v>
      </c>
      <c r="N396" s="8"/>
      <c r="P396" s="20">
        <f>IF(data!U395="","",data!U395)</f>
        <v>1.2725204647916639</v>
      </c>
      <c r="Q396" s="20">
        <f>IF(ISNA(data!Y395)=TRUE,"",IF(data!Y395="","",data!Y395))</f>
        <v>19.726875544192016</v>
      </c>
      <c r="R396" s="20">
        <f t="shared" si="281"/>
        <v>19.726875544192016</v>
      </c>
      <c r="S396" s="8">
        <f t="shared" ref="S396:S458" si="291">U396</f>
        <v>1.9302527292521132E-2</v>
      </c>
      <c r="T396" s="34">
        <f t="shared" si="243"/>
        <v>3.8605054585042264E-2</v>
      </c>
      <c r="U396" s="30">
        <f>(Q396/Q394-1)/(A396-A394)</f>
        <v>1.9302527292521132E-2</v>
      </c>
      <c r="V396" s="30"/>
      <c r="X396" s="9">
        <f>IF(data!W395="","",data!W395)</f>
        <v>783.75937499999986</v>
      </c>
      <c r="Y396" s="96">
        <f>IF(data!AA395="",#N/A,data!AA395)</f>
        <v>12150</v>
      </c>
      <c r="Z396" s="99">
        <f t="shared" si="282"/>
        <v>12150</v>
      </c>
      <c r="AA396" s="8">
        <f t="shared" ref="AA396:AA458" si="292">AC396</f>
        <v>3.5714285714285698E-2</v>
      </c>
      <c r="AB396" s="34">
        <f t="shared" si="245"/>
        <v>7.1428571428571397E-2</v>
      </c>
      <c r="AC396" s="30">
        <f>(Y396/Y394-1)/(A396-A394)</f>
        <v>3.5714285714285698E-2</v>
      </c>
      <c r="AD396" s="30"/>
      <c r="AE396" s="15">
        <f>data!G395</f>
        <v>0.24691358024691359</v>
      </c>
      <c r="AF396" s="30">
        <f t="shared" si="287"/>
        <v>-4.0485829959514214E-3</v>
      </c>
      <c r="AG396" s="30">
        <f t="shared" si="283"/>
        <v>0</v>
      </c>
      <c r="AH396" s="15" t="str">
        <f t="shared" si="288"/>
        <v/>
      </c>
      <c r="AI396" s="9">
        <f>data!C395</f>
        <v>10.637114049304186</v>
      </c>
      <c r="AJ396" s="8">
        <f t="shared" si="284"/>
        <v>0.18190235690235679</v>
      </c>
      <c r="AK396" s="8">
        <f t="shared" si="285"/>
        <v>0.18190235690235679</v>
      </c>
      <c r="AL396" s="74">
        <f t="shared" si="289"/>
        <v>0.18190235690235679</v>
      </c>
      <c r="AR396" s="46" t="str">
        <f t="shared" si="278"/>
        <v/>
      </c>
      <c r="AS396" s="46" t="str">
        <f t="shared" si="241"/>
        <v/>
      </c>
      <c r="AT396" s="46" t="str">
        <f t="shared" si="279"/>
        <v/>
      </c>
    </row>
    <row r="397" spans="1:46">
      <c r="A397">
        <v>1764</v>
      </c>
      <c r="B397">
        <v>1764</v>
      </c>
      <c r="C397">
        <f t="shared" si="268"/>
        <v>1764</v>
      </c>
      <c r="D397">
        <f t="shared" si="269"/>
        <v>1764</v>
      </c>
      <c r="E397" s="15">
        <f t="shared" si="270"/>
        <v>1764</v>
      </c>
      <c r="F397" s="9">
        <f>IF(data!V396="","",data!V396)</f>
        <v>268.125</v>
      </c>
      <c r="G397" s="77">
        <f t="shared" si="248"/>
        <v>8.9374999999999996E-2</v>
      </c>
      <c r="H397" s="35">
        <f t="shared" si="286"/>
        <v>6.9500000000000006E-2</v>
      </c>
      <c r="I397" s="9">
        <f>IF(data!Z396="","",data!Z396)</f>
        <v>3000</v>
      </c>
      <c r="J397" s="9">
        <f t="shared" si="275"/>
        <v>3000</v>
      </c>
      <c r="K397" s="8">
        <f t="shared" si="290"/>
        <v>0</v>
      </c>
      <c r="L397" s="45">
        <f t="shared" si="280"/>
        <v>0</v>
      </c>
      <c r="M397" s="8">
        <f t="shared" ref="M397:M434" si="293">(I397/I396-1)/(C397-C396)</f>
        <v>0</v>
      </c>
      <c r="N397" s="8">
        <f t="shared" si="272"/>
        <v>0</v>
      </c>
      <c r="P397" s="20">
        <f>IF(data!U396="","",data!U396)</f>
        <v>1.4958481944616153</v>
      </c>
      <c r="Q397" s="20">
        <f>IF(ISNA(data!Y396)=TRUE,"",IF(data!Y396="","",data!Y396))</f>
        <v>16.736763014955137</v>
      </c>
      <c r="R397" s="20">
        <f t="shared" si="281"/>
        <v>16.736763014955137</v>
      </c>
      <c r="S397" s="8">
        <f t="shared" si="291"/>
        <v>-0.15157557630139895</v>
      </c>
      <c r="T397" s="34">
        <f t="shared" si="243"/>
        <v>-0.15157557630139895</v>
      </c>
      <c r="U397" s="30">
        <f>(Q397/Q396-1)/(A397-A396)</f>
        <v>-0.15157557630139895</v>
      </c>
      <c r="V397" s="30">
        <f t="shared" si="273"/>
        <v>-0.15157557630139895</v>
      </c>
      <c r="X397" s="9">
        <f>IF(data!W396="","",data!W396)</f>
        <v>1085.90625</v>
      </c>
      <c r="Y397" s="96">
        <f>IF(data!AA396="",#N/A,data!AA396)</f>
        <v>12150</v>
      </c>
      <c r="Z397" s="99">
        <f t="shared" si="282"/>
        <v>12150</v>
      </c>
      <c r="AA397" s="8">
        <f t="shared" si="292"/>
        <v>0</v>
      </c>
      <c r="AB397" s="34">
        <f t="shared" si="245"/>
        <v>0</v>
      </c>
      <c r="AC397" s="30">
        <f t="shared" ref="AC397:AC433" si="294">(Y397/Y396-1)/(A397-A396)</f>
        <v>0</v>
      </c>
      <c r="AD397" s="30">
        <f t="shared" si="274"/>
        <v>0</v>
      </c>
      <c r="AE397" s="15">
        <f>data!G396</f>
        <v>0.24691358024691359</v>
      </c>
      <c r="AF397" s="30">
        <f t="shared" si="287"/>
        <v>-4.0485829959514214E-3</v>
      </c>
      <c r="AG397" s="30">
        <f t="shared" si="283"/>
        <v>0</v>
      </c>
      <c r="AH397" s="15" t="str">
        <f t="shared" si="288"/>
        <v/>
      </c>
      <c r="AI397" s="9">
        <f>data!C396</f>
        <v>12.537491557507275</v>
      </c>
      <c r="AJ397" s="8">
        <f t="shared" si="284"/>
        <v>0.17865536642689284</v>
      </c>
      <c r="AK397" s="8">
        <f t="shared" si="285"/>
        <v>0.17865536642689284</v>
      </c>
      <c r="AL397" s="74">
        <f t="shared" si="289"/>
        <v>0.17865536642689284</v>
      </c>
      <c r="AR397" s="46">
        <f t="shared" si="278"/>
        <v>9.3803353658536537E-2</v>
      </c>
      <c r="AS397" s="46">
        <f t="shared" si="241"/>
        <v>8.9374999999999996E-2</v>
      </c>
      <c r="AT397" s="46">
        <f t="shared" si="279"/>
        <v>9.3803353658536537E-2</v>
      </c>
    </row>
    <row r="398" spans="1:46">
      <c r="A398">
        <v>1765</v>
      </c>
      <c r="B398">
        <v>1765</v>
      </c>
      <c r="C398">
        <f t="shared" si="268"/>
        <v>1765</v>
      </c>
      <c r="D398">
        <f t="shared" si="269"/>
        <v>1765</v>
      </c>
      <c r="E398" s="15">
        <f t="shared" si="270"/>
        <v>1765</v>
      </c>
      <c r="F398" s="9">
        <f>IF(data!V397="","",data!V397)</f>
        <v>208.5</v>
      </c>
      <c r="G398" s="77">
        <f t="shared" si="248"/>
        <v>6.9500000000000006E-2</v>
      </c>
      <c r="H398" s="35">
        <f t="shared" si="286"/>
        <v>0.10845588235294118</v>
      </c>
      <c r="I398" s="9">
        <f>IF(data!Z397="","",data!Z397)</f>
        <v>3400</v>
      </c>
      <c r="J398" s="9">
        <f t="shared" si="275"/>
        <v>3400</v>
      </c>
      <c r="K398" s="8">
        <f t="shared" si="290"/>
        <v>0.1333333333333333</v>
      </c>
      <c r="L398" s="45">
        <f t="shared" si="280"/>
        <v>0.1333333333333333</v>
      </c>
      <c r="M398" s="8">
        <f t="shared" si="293"/>
        <v>0.1333333333333333</v>
      </c>
      <c r="N398" s="8">
        <f t="shared" si="272"/>
        <v>0.1333333333333333</v>
      </c>
      <c r="P398" s="20">
        <f>IF(data!U397="","",data!U397)</f>
        <v>1.133446869781088</v>
      </c>
      <c r="Q398" s="20">
        <f>IF(ISNA(data!Y397)=TRUE,"",IF(data!Y397="","",data!Y397))</f>
        <v>18.483066461658034</v>
      </c>
      <c r="R398" s="20">
        <f t="shared" si="281"/>
        <v>18.483066461658034</v>
      </c>
      <c r="S398" s="8">
        <f t="shared" si="291"/>
        <v>0.10433937823834194</v>
      </c>
      <c r="T398" s="34">
        <f t="shared" si="243"/>
        <v>0.10433937823834194</v>
      </c>
      <c r="U398" s="30">
        <f t="shared" ref="U398:U447" si="295">(Q398/Q397-1)/(A398-A397)</f>
        <v>0.10433937823834194</v>
      </c>
      <c r="V398" s="30">
        <f t="shared" si="273"/>
        <v>0.10433937823834194</v>
      </c>
      <c r="X398" s="9">
        <f>IF(data!W397="","",data!W397)</f>
        <v>844.42499999999995</v>
      </c>
      <c r="Y398" s="96">
        <f>IF(data!AA397="",#N/A,data!AA397)</f>
        <v>13770</v>
      </c>
      <c r="Z398" s="99">
        <f t="shared" si="282"/>
        <v>13770</v>
      </c>
      <c r="AA398" s="8">
        <f t="shared" si="292"/>
        <v>0.1333333333333333</v>
      </c>
      <c r="AB398" s="34">
        <f t="shared" si="245"/>
        <v>0.1333333333333333</v>
      </c>
      <c r="AC398" s="30">
        <f t="shared" si="294"/>
        <v>0.1333333333333333</v>
      </c>
      <c r="AD398" s="30">
        <f t="shared" si="274"/>
        <v>0.1333333333333333</v>
      </c>
      <c r="AE398" s="15">
        <f>data!G397</f>
        <v>0.24691358024691359</v>
      </c>
      <c r="AF398" s="30">
        <f t="shared" si="287"/>
        <v>-4.0485829959514214E-3</v>
      </c>
      <c r="AG398" s="30">
        <f t="shared" si="283"/>
        <v>0</v>
      </c>
      <c r="AH398" s="15" t="str">
        <f t="shared" si="288"/>
        <v/>
      </c>
      <c r="AI398" s="9">
        <f>data!C397</f>
        <v>12.86665800251993</v>
      </c>
      <c r="AJ398" s="8">
        <f t="shared" si="284"/>
        <v>2.6254569624460045E-2</v>
      </c>
      <c r="AK398" s="8">
        <f t="shared" si="285"/>
        <v>2.6254569624460045E-2</v>
      </c>
      <c r="AL398" s="74">
        <f t="shared" si="289"/>
        <v>2.6254569624460045E-2</v>
      </c>
      <c r="AR398" s="46">
        <f t="shared" si="278"/>
        <v>7.384756097560996E-2</v>
      </c>
      <c r="AS398" s="46">
        <f t="shared" si="241"/>
        <v>0.20283333333333331</v>
      </c>
      <c r="AT398" s="46">
        <f t="shared" si="279"/>
        <v>0.20718089430894326</v>
      </c>
    </row>
    <row r="399" spans="1:46">
      <c r="A399">
        <v>1766</v>
      </c>
      <c r="B399">
        <v>1766</v>
      </c>
      <c r="C399">
        <f t="shared" si="268"/>
        <v>1766</v>
      </c>
      <c r="D399">
        <f t="shared" si="269"/>
        <v>1766</v>
      </c>
      <c r="E399" s="15">
        <f t="shared" si="270"/>
        <v>1766</v>
      </c>
      <c r="F399" s="9">
        <f>IF(data!V398="","",data!V398)</f>
        <v>368.75</v>
      </c>
      <c r="G399" s="77">
        <f t="shared" si="248"/>
        <v>0.10845588235294118</v>
      </c>
      <c r="H399" s="35">
        <f t="shared" si="286"/>
        <v>7.0585937500000001E-2</v>
      </c>
      <c r="I399" s="9">
        <f>IF(data!Z398="","",data!Z398)</f>
        <v>3200</v>
      </c>
      <c r="J399" s="9">
        <f t="shared" si="275"/>
        <v>3200</v>
      </c>
      <c r="K399" s="8">
        <f t="shared" si="290"/>
        <v>-5.8823529411764719E-2</v>
      </c>
      <c r="L399" s="45">
        <f t="shared" si="280"/>
        <v>-5.8823529411764719E-2</v>
      </c>
      <c r="M399" s="8">
        <f t="shared" si="293"/>
        <v>-5.8823529411764719E-2</v>
      </c>
      <c r="N399" s="8">
        <f t="shared" si="272"/>
        <v>-5.8823529411764719E-2</v>
      </c>
      <c r="P399" s="20">
        <f>IF(data!U398="","",data!U398)</f>
        <v>1.6230195086130046</v>
      </c>
      <c r="Q399" s="20">
        <f>IF(ISNA(data!Y398)=TRUE,"",IF(data!Y398="","",data!Y398))</f>
        <v>14.084508278133193</v>
      </c>
      <c r="R399" s="20">
        <f t="shared" si="281"/>
        <v>14.084508278133193</v>
      </c>
      <c r="S399" s="8">
        <f t="shared" si="291"/>
        <v>-0.23797772910947301</v>
      </c>
      <c r="T399" s="34">
        <f t="shared" si="243"/>
        <v>-0.23797772910947301</v>
      </c>
      <c r="U399" s="30">
        <f t="shared" si="295"/>
        <v>-0.23797772910947301</v>
      </c>
      <c r="V399" s="30">
        <f t="shared" si="273"/>
        <v>-0.23797772910947301</v>
      </c>
      <c r="X399" s="9">
        <f>IF(data!W398="","",data!W398)</f>
        <v>1493.4375</v>
      </c>
      <c r="Y399" s="96">
        <f>IF(data!AA398="",#N/A,data!AA398)</f>
        <v>12960</v>
      </c>
      <c r="Z399" s="99">
        <f t="shared" si="282"/>
        <v>12960</v>
      </c>
      <c r="AA399" s="8">
        <f t="shared" si="292"/>
        <v>-5.8823529411764719E-2</v>
      </c>
      <c r="AB399" s="34">
        <f t="shared" si="245"/>
        <v>-5.8823529411764719E-2</v>
      </c>
      <c r="AC399" s="30">
        <f t="shared" si="294"/>
        <v>-5.8823529411764719E-2</v>
      </c>
      <c r="AD399" s="30">
        <f t="shared" si="274"/>
        <v>-5.8823529411764719E-2</v>
      </c>
      <c r="AE399" s="15">
        <f>data!G398</f>
        <v>0.24691358024691359</v>
      </c>
      <c r="AF399" s="30">
        <f t="shared" si="287"/>
        <v>-4.0485829959514214E-3</v>
      </c>
      <c r="AG399" s="30">
        <f t="shared" si="283"/>
        <v>0</v>
      </c>
      <c r="AH399" s="15" t="str">
        <f t="shared" si="288"/>
        <v/>
      </c>
      <c r="AI399" s="9">
        <f>data!C398</f>
        <v>15.891655965547606</v>
      </c>
      <c r="AJ399" s="8">
        <f t="shared" si="284"/>
        <v>0.23510362694300513</v>
      </c>
      <c r="AK399" s="8">
        <f t="shared" si="285"/>
        <v>0.23510362694300513</v>
      </c>
      <c r="AL399" s="74">
        <f t="shared" si="289"/>
        <v>0.23510362694300513</v>
      </c>
      <c r="AR399" s="46">
        <f t="shared" si="278"/>
        <v>0.11296180057388816</v>
      </c>
      <c r="AS399" s="46">
        <f t="shared" si="241"/>
        <v>4.9632352941176461E-2</v>
      </c>
      <c r="AT399" s="46">
        <f t="shared" si="279"/>
        <v>5.4138271162123441E-2</v>
      </c>
    </row>
    <row r="400" spans="1:46">
      <c r="A400">
        <v>1767</v>
      </c>
      <c r="B400">
        <v>1767</v>
      </c>
      <c r="C400">
        <f t="shared" si="268"/>
        <v>1767</v>
      </c>
      <c r="D400">
        <f t="shared" si="269"/>
        <v>1767</v>
      </c>
      <c r="E400" s="15">
        <f t="shared" si="270"/>
        <v>1767</v>
      </c>
      <c r="F400" s="9">
        <f>IF(data!V399="","",data!V399)</f>
        <v>225.875</v>
      </c>
      <c r="G400" s="77">
        <f t="shared" si="248"/>
        <v>7.0585937500000001E-2</v>
      </c>
      <c r="H400" s="35">
        <f t="shared" si="286"/>
        <v>7.0499999999999993E-2</v>
      </c>
      <c r="I400" s="9">
        <f>IF(data!Z399="","",data!Z399)</f>
        <v>3500</v>
      </c>
      <c r="J400" s="9">
        <f t="shared" si="275"/>
        <v>3500</v>
      </c>
      <c r="K400" s="8">
        <f t="shared" si="290"/>
        <v>9.375E-2</v>
      </c>
      <c r="L400" s="45">
        <f t="shared" si="280"/>
        <v>9.375E-2</v>
      </c>
      <c r="M400" s="8">
        <f t="shared" si="293"/>
        <v>9.375E-2</v>
      </c>
      <c r="N400" s="8">
        <f t="shared" si="272"/>
        <v>9.375E-2</v>
      </c>
      <c r="P400" s="20">
        <f>IF(data!U399="","",data!U399)</f>
        <v>1.0892440599981981</v>
      </c>
      <c r="Q400" s="20">
        <f>IF(ISNA(data!Y399)=TRUE,"",IF(data!Y399="","",data!Y399))</f>
        <v>16.878159203071135</v>
      </c>
      <c r="R400" s="20">
        <f t="shared" si="281"/>
        <v>16.878159203071135</v>
      </c>
      <c r="S400" s="8">
        <f t="shared" si="291"/>
        <v>0.19834919826595621</v>
      </c>
      <c r="T400" s="34">
        <f t="shared" si="243"/>
        <v>0.19834919826595621</v>
      </c>
      <c r="U400" s="30">
        <f t="shared" si="295"/>
        <v>0.19834919826595621</v>
      </c>
      <c r="V400" s="30">
        <f t="shared" si="273"/>
        <v>0.19834919826595621</v>
      </c>
      <c r="X400" s="9">
        <f>IF(data!W399="","",data!W399)</f>
        <v>914.79374999999993</v>
      </c>
      <c r="Y400" s="96">
        <f>IF(data!AA399="",#N/A,data!AA399)</f>
        <v>14175</v>
      </c>
      <c r="Z400" s="99">
        <f t="shared" si="282"/>
        <v>14175</v>
      </c>
      <c r="AA400" s="8">
        <f t="shared" si="292"/>
        <v>9.375E-2</v>
      </c>
      <c r="AB400" s="34">
        <f t="shared" si="245"/>
        <v>9.375E-2</v>
      </c>
      <c r="AC400" s="30">
        <f t="shared" si="294"/>
        <v>9.375E-2</v>
      </c>
      <c r="AD400" s="30">
        <f t="shared" si="274"/>
        <v>9.375E-2</v>
      </c>
      <c r="AE400" s="15">
        <f>data!G399</f>
        <v>0.24691358024691359</v>
      </c>
      <c r="AF400" s="30">
        <f t="shared" si="287"/>
        <v>-4.0485829959514214E-3</v>
      </c>
      <c r="AG400" s="30">
        <f t="shared" si="283"/>
        <v>0</v>
      </c>
      <c r="AH400" s="15" t="str">
        <f t="shared" si="288"/>
        <v/>
      </c>
      <c r="AI400" s="9">
        <f>data!C399</f>
        <v>14.504535687485077</v>
      </c>
      <c r="AJ400" s="8">
        <f t="shared" si="284"/>
        <v>-8.7286075225246673E-2</v>
      </c>
      <c r="AK400" s="8">
        <f t="shared" si="285"/>
        <v>-8.7286075225246673E-2</v>
      </c>
      <c r="AL400" s="74">
        <f t="shared" si="289"/>
        <v>-8.7286075225246673E-2</v>
      </c>
      <c r="AR400" s="46">
        <f t="shared" si="278"/>
        <v>7.4937912855691069E-2</v>
      </c>
      <c r="AS400" s="46">
        <f t="shared" ref="AS400:AS463" si="296">IF(N400&lt;&gt;"",IF(G400&lt;&gt;"",SUM(G400,N400),""),"")</f>
        <v>0.1643359375</v>
      </c>
      <c r="AT400" s="46">
        <f t="shared" si="279"/>
        <v>0.16868791285569107</v>
      </c>
    </row>
    <row r="401" spans="1:46">
      <c r="A401">
        <v>1768</v>
      </c>
      <c r="B401">
        <v>1768</v>
      </c>
      <c r="C401">
        <f t="shared" si="268"/>
        <v>1768</v>
      </c>
      <c r="D401">
        <f t="shared" si="269"/>
        <v>1768</v>
      </c>
      <c r="E401" s="15">
        <f t="shared" si="270"/>
        <v>1768</v>
      </c>
      <c r="F401" s="9">
        <f>IF(data!V400="","",data!V400)</f>
        <v>246.75</v>
      </c>
      <c r="G401" s="77">
        <f t="shared" si="248"/>
        <v>7.0499999999999993E-2</v>
      </c>
      <c r="H401" s="35">
        <f t="shared" si="286"/>
        <v>7.1193181818181822E-2</v>
      </c>
      <c r="I401" s="9">
        <f>IF(data!Z400="","",data!Z400)</f>
        <v>4400</v>
      </c>
      <c r="J401" s="9">
        <f t="shared" si="275"/>
        <v>4400</v>
      </c>
      <c r="K401" s="8">
        <f t="shared" si="290"/>
        <v>0.25714285714285712</v>
      </c>
      <c r="L401" s="45">
        <f t="shared" si="280"/>
        <v>0.25714285714285712</v>
      </c>
      <c r="M401" s="8">
        <f t="shared" si="293"/>
        <v>0.25714285714285712</v>
      </c>
      <c r="N401" s="8">
        <f t="shared" si="272"/>
        <v>0.25714285714285712</v>
      </c>
      <c r="P401" s="20">
        <f>IF(data!U400="","",data!U400)</f>
        <v>1.1697484670975047</v>
      </c>
      <c r="Q401" s="20">
        <f>IF(ISNA(data!Y400)=TRUE,"",IF(data!Y400="","",data!Y400))</f>
        <v>20.858736596672827</v>
      </c>
      <c r="R401" s="20">
        <f t="shared" si="281"/>
        <v>20.858736596672827</v>
      </c>
      <c r="S401" s="8">
        <f t="shared" si="291"/>
        <v>0.23584191532435539</v>
      </c>
      <c r="T401" s="34">
        <f t="shared" si="243"/>
        <v>0.23584191532435539</v>
      </c>
      <c r="U401" s="30">
        <f t="shared" si="295"/>
        <v>0.23584191532435539</v>
      </c>
      <c r="V401" s="30">
        <f t="shared" si="273"/>
        <v>0.23584191532435539</v>
      </c>
      <c r="X401" s="9">
        <f>IF(data!W400="","",data!W400)</f>
        <v>999.33749999999998</v>
      </c>
      <c r="Y401" s="96">
        <f>IF(data!AA400="",#N/A,data!AA400)</f>
        <v>17820</v>
      </c>
      <c r="Z401" s="99">
        <f t="shared" si="282"/>
        <v>17820</v>
      </c>
      <c r="AA401" s="8">
        <f t="shared" si="292"/>
        <v>0.25714285714285712</v>
      </c>
      <c r="AB401" s="34">
        <f t="shared" si="245"/>
        <v>0.25714285714285712</v>
      </c>
      <c r="AC401" s="30">
        <f t="shared" si="294"/>
        <v>0.25714285714285712</v>
      </c>
      <c r="AD401" s="30">
        <f t="shared" si="274"/>
        <v>0.25714285714285712</v>
      </c>
      <c r="AE401" s="15">
        <f>data!G400</f>
        <v>0.24691358024691359</v>
      </c>
      <c r="AF401" s="30">
        <f t="shared" si="287"/>
        <v>-4.0485829959514214E-3</v>
      </c>
      <c r="AG401" s="30">
        <f t="shared" si="283"/>
        <v>0</v>
      </c>
      <c r="AH401" s="15" t="str">
        <f t="shared" si="288"/>
        <v/>
      </c>
      <c r="AI401" s="9">
        <f>data!C400</f>
        <v>14.754535519140257</v>
      </c>
      <c r="AJ401" s="8">
        <f t="shared" si="284"/>
        <v>1.7235976183014756E-2</v>
      </c>
      <c r="AK401" s="8">
        <f t="shared" si="285"/>
        <v>1.7235976183014756E-2</v>
      </c>
      <c r="AL401" s="74">
        <f t="shared" si="289"/>
        <v>1.7235976183014756E-2</v>
      </c>
      <c r="AR401" s="46">
        <f t="shared" si="278"/>
        <v>7.4851626016260164E-2</v>
      </c>
      <c r="AS401" s="46">
        <f t="shared" si="296"/>
        <v>0.32764285714285712</v>
      </c>
      <c r="AT401" s="46">
        <f t="shared" si="279"/>
        <v>0.33199448315911728</v>
      </c>
    </row>
    <row r="402" spans="1:46">
      <c r="A402">
        <v>1769</v>
      </c>
      <c r="B402">
        <v>1769</v>
      </c>
      <c r="C402">
        <f t="shared" si="268"/>
        <v>1769</v>
      </c>
      <c r="D402">
        <f t="shared" si="269"/>
        <v>1769</v>
      </c>
      <c r="E402" s="15">
        <f t="shared" si="270"/>
        <v>1769</v>
      </c>
      <c r="F402" s="9">
        <f>IF(data!V401="","",data!V401)</f>
        <v>313.25</v>
      </c>
      <c r="G402" s="77">
        <f t="shared" si="248"/>
        <v>7.1193181818181822E-2</v>
      </c>
      <c r="H402" s="35">
        <f t="shared" si="286"/>
        <v>8.4750000000000006E-2</v>
      </c>
      <c r="I402" s="9">
        <f>IF(data!Z401="","",data!Z401)</f>
        <v>5000</v>
      </c>
      <c r="J402" s="9">
        <f t="shared" si="275"/>
        <v>5000</v>
      </c>
      <c r="K402" s="8">
        <f t="shared" si="290"/>
        <v>0.13636363636363646</v>
      </c>
      <c r="L402" s="45">
        <f t="shared" si="280"/>
        <v>0.13636363636363646</v>
      </c>
      <c r="M402" s="8">
        <f t="shared" si="293"/>
        <v>0.13636363636363646</v>
      </c>
      <c r="N402" s="8">
        <f t="shared" si="272"/>
        <v>0.13636363636363646</v>
      </c>
      <c r="P402" s="20">
        <f>IF(data!U401="","",data!U401)</f>
        <v>1.4566535699385041</v>
      </c>
      <c r="Q402" s="20">
        <f>IF(ISNA(data!Y401)=TRUE,"",IF(data!Y401="","",data!Y401))</f>
        <v>23.250655545706369</v>
      </c>
      <c r="R402" s="20">
        <f t="shared" si="281"/>
        <v>23.250655545706369</v>
      </c>
      <c r="S402" s="8">
        <f t="shared" si="291"/>
        <v>0.11467228314370081</v>
      </c>
      <c r="T402" s="34">
        <f t="shared" si="243"/>
        <v>0.11467228314370081</v>
      </c>
      <c r="U402" s="30">
        <f t="shared" si="295"/>
        <v>0.11467228314370081</v>
      </c>
      <c r="V402" s="30">
        <f t="shared" si="273"/>
        <v>0.11467228314370081</v>
      </c>
      <c r="X402" s="9">
        <f>IF(data!W401="","",data!W401)</f>
        <v>1268.6624999999999</v>
      </c>
      <c r="Y402" s="96">
        <f>IF(data!AA401="",#N/A,data!AA401)</f>
        <v>20250</v>
      </c>
      <c r="Z402" s="99">
        <f t="shared" si="282"/>
        <v>20250</v>
      </c>
      <c r="AA402" s="8">
        <f t="shared" si="292"/>
        <v>0.13636363636363646</v>
      </c>
      <c r="AB402" s="34">
        <f t="shared" si="245"/>
        <v>0.13636363636363646</v>
      </c>
      <c r="AC402" s="30">
        <f t="shared" si="294"/>
        <v>0.13636363636363646</v>
      </c>
      <c r="AD402" s="30">
        <f t="shared" si="274"/>
        <v>0.13636363636363646</v>
      </c>
      <c r="AE402" s="15">
        <f>data!G401</f>
        <v>0.24691358024691359</v>
      </c>
      <c r="AF402" s="30">
        <f t="shared" si="287"/>
        <v>-4.0485829959514214E-3</v>
      </c>
      <c r="AG402" s="30">
        <f t="shared" si="283"/>
        <v>0</v>
      </c>
      <c r="AH402" s="15" t="str">
        <f t="shared" si="288"/>
        <v/>
      </c>
      <c r="AI402" s="9">
        <f>data!C401</f>
        <v>15.041656537919994</v>
      </c>
      <c r="AJ402" s="8">
        <f t="shared" si="284"/>
        <v>1.9459848018073655E-2</v>
      </c>
      <c r="AK402" s="8">
        <f t="shared" si="285"/>
        <v>1.9459848018073655E-2</v>
      </c>
      <c r="AL402" s="74">
        <f t="shared" si="289"/>
        <v>1.9459848018073655E-2</v>
      </c>
      <c r="AR402" s="46">
        <f t="shared" si="278"/>
        <v>7.5547625646711136E-2</v>
      </c>
      <c r="AS402" s="46">
        <f t="shared" si="296"/>
        <v>0.20755681818181829</v>
      </c>
      <c r="AT402" s="46">
        <f t="shared" si="279"/>
        <v>0.2119112620103476</v>
      </c>
    </row>
    <row r="403" spans="1:46">
      <c r="A403">
        <v>1770</v>
      </c>
      <c r="B403">
        <v>1770</v>
      </c>
      <c r="C403">
        <f t="shared" si="268"/>
        <v>1770</v>
      </c>
      <c r="D403">
        <f t="shared" si="269"/>
        <v>1770</v>
      </c>
      <c r="E403" s="15">
        <f t="shared" si="270"/>
        <v>1770</v>
      </c>
      <c r="F403" s="9">
        <f>IF(data!V402="","",data!V402)</f>
        <v>423.75</v>
      </c>
      <c r="G403" s="77">
        <f t="shared" si="248"/>
        <v>8.4750000000000006E-2</v>
      </c>
      <c r="H403" s="35">
        <f t="shared" si="286"/>
        <v>7.5602678571428578E-2</v>
      </c>
      <c r="I403" s="9">
        <f>IF(data!Z402="","",data!Z402)</f>
        <v>5600</v>
      </c>
      <c r="J403" s="9">
        <f t="shared" si="275"/>
        <v>5600</v>
      </c>
      <c r="K403" s="8">
        <f t="shared" si="290"/>
        <v>0.12000000000000011</v>
      </c>
      <c r="L403" s="45">
        <f t="shared" si="280"/>
        <v>0.12000000000000011</v>
      </c>
      <c r="M403" s="8">
        <f t="shared" si="293"/>
        <v>0.12000000000000011</v>
      </c>
      <c r="N403" s="8">
        <f t="shared" si="272"/>
        <v>0.12000000000000011</v>
      </c>
      <c r="P403" s="20">
        <f>IF(data!U402="","",data!U402)</f>
        <v>1.8724321649122075</v>
      </c>
      <c r="Q403" s="20">
        <f>IF(ISNA(data!Y402)=TRUE,"",IF(data!Y402="","",data!Y402))</f>
        <v>24.744826250167225</v>
      </c>
      <c r="R403" s="20">
        <f t="shared" si="281"/>
        <v>24.744826250167225</v>
      </c>
      <c r="S403" s="8">
        <f t="shared" si="291"/>
        <v>6.4263594698377391E-2</v>
      </c>
      <c r="T403" s="34">
        <f t="shared" ref="T403:T466" si="297">R403/R402-1</f>
        <v>6.4263594698377391E-2</v>
      </c>
      <c r="U403" s="30">
        <f t="shared" si="295"/>
        <v>6.4263594698377391E-2</v>
      </c>
      <c r="V403" s="30">
        <f t="shared" si="273"/>
        <v>6.4263594698377391E-2</v>
      </c>
      <c r="X403" s="9">
        <f>IF(data!W402="","",data!W402)</f>
        <v>1716.1875</v>
      </c>
      <c r="Y403" s="96">
        <f>IF(data!AA402="",#N/A,data!AA402)</f>
        <v>22680</v>
      </c>
      <c r="Z403" s="99">
        <f t="shared" si="282"/>
        <v>22680</v>
      </c>
      <c r="AA403" s="8">
        <f t="shared" si="292"/>
        <v>0.12000000000000011</v>
      </c>
      <c r="AB403" s="34">
        <f t="shared" ref="AB403:AB466" si="298">Z403/Z402-1</f>
        <v>0.12000000000000011</v>
      </c>
      <c r="AC403" s="30">
        <f t="shared" si="294"/>
        <v>0.12000000000000011</v>
      </c>
      <c r="AD403" s="30">
        <f t="shared" si="274"/>
        <v>0.12000000000000011</v>
      </c>
      <c r="AE403" s="15">
        <f>data!G402</f>
        <v>0.24691358024691359</v>
      </c>
      <c r="AF403" s="30">
        <f t="shared" si="287"/>
        <v>-4.0485829959514214E-3</v>
      </c>
      <c r="AG403" s="30">
        <f t="shared" si="283"/>
        <v>0</v>
      </c>
      <c r="AH403" s="15" t="str">
        <f t="shared" si="288"/>
        <v/>
      </c>
      <c r="AI403" s="9">
        <f>data!C402</f>
        <v>15.829401105507982</v>
      </c>
      <c r="AJ403" s="8">
        <f t="shared" si="284"/>
        <v>5.2370865243604348E-2</v>
      </c>
      <c r="AK403" s="8">
        <f t="shared" si="285"/>
        <v>5.2370865243604348E-2</v>
      </c>
      <c r="AL403" s="74">
        <f t="shared" si="289"/>
        <v>5.2370865243604348E-2</v>
      </c>
      <c r="AR403" s="46">
        <f t="shared" si="278"/>
        <v>8.9159552845528678E-2</v>
      </c>
      <c r="AS403" s="46">
        <f t="shared" si="296"/>
        <v>0.2047500000000001</v>
      </c>
      <c r="AT403" s="46">
        <f t="shared" si="279"/>
        <v>0.20915955284552878</v>
      </c>
    </row>
    <row r="404" spans="1:46">
      <c r="A404">
        <v>1771</v>
      </c>
      <c r="B404">
        <v>1771</v>
      </c>
      <c r="C404">
        <f t="shared" si="268"/>
        <v>1771</v>
      </c>
      <c r="D404">
        <f t="shared" si="269"/>
        <v>1771</v>
      </c>
      <c r="E404" s="15">
        <f t="shared" si="270"/>
        <v>1771</v>
      </c>
      <c r="F404" s="9">
        <f>IF(data!V403="","",data!V403)</f>
        <v>423.375</v>
      </c>
      <c r="G404" s="77">
        <f t="shared" si="248"/>
        <v>7.5602678571428578E-2</v>
      </c>
      <c r="H404" s="35">
        <f t="shared" si="286"/>
        <v>9.6239728474455163E-3</v>
      </c>
      <c r="I404" s="9">
        <f>IF(data!Z403="","",data!Z403)</f>
        <v>5598</v>
      </c>
      <c r="J404" s="9">
        <f t="shared" si="275"/>
        <v>5598</v>
      </c>
      <c r="K404" s="8">
        <f t="shared" si="290"/>
        <v>-3.5714285714283367E-4</v>
      </c>
      <c r="L404" s="45">
        <f t="shared" si="280"/>
        <v>-3.5714285714283367E-4</v>
      </c>
      <c r="M404" s="8">
        <f t="shared" si="293"/>
        <v>-3.5714285714283367E-4</v>
      </c>
      <c r="N404" s="8">
        <f t="shared" si="272"/>
        <v>-3.5714285714283367E-4</v>
      </c>
      <c r="P404" s="20">
        <f>IF(data!U403="","",data!U403)</f>
        <v>1.8270398001493573</v>
      </c>
      <c r="Q404" s="20">
        <f>IF(ISNA(data!Y403)=TRUE,"",IF(data!Y403="","",data!Y403))</f>
        <v>24.157706055473525</v>
      </c>
      <c r="R404" s="20">
        <f t="shared" si="281"/>
        <v>24.157706055473525</v>
      </c>
      <c r="S404" s="8">
        <f t="shared" si="291"/>
        <v>-2.3726987967423341E-2</v>
      </c>
      <c r="T404" s="34">
        <f t="shared" si="297"/>
        <v>-2.3726987967423341E-2</v>
      </c>
      <c r="U404" s="30">
        <f t="shared" si="295"/>
        <v>-2.3726987967423341E-2</v>
      </c>
      <c r="V404" s="30">
        <f t="shared" si="273"/>
        <v>-2.3726987967423341E-2</v>
      </c>
      <c r="X404" s="9">
        <f>IF(data!W403="","",data!W403)</f>
        <v>1714.6687499999998</v>
      </c>
      <c r="Y404" s="96">
        <f>IF(data!AA403="",#N/A,data!AA403)</f>
        <v>22671.899999999998</v>
      </c>
      <c r="Z404" s="99">
        <f t="shared" si="282"/>
        <v>22671.899999999998</v>
      </c>
      <c r="AA404" s="8">
        <f t="shared" si="292"/>
        <v>-3.5714285714294469E-4</v>
      </c>
      <c r="AB404" s="34">
        <f t="shared" si="298"/>
        <v>-3.5714285714294469E-4</v>
      </c>
      <c r="AC404" s="30">
        <f t="shared" si="294"/>
        <v>-3.5714285714294469E-4</v>
      </c>
      <c r="AD404" s="30">
        <f t="shared" si="274"/>
        <v>-3.5714285714294469E-4</v>
      </c>
      <c r="AE404" s="15">
        <f>data!G403</f>
        <v>0.24691358024691359</v>
      </c>
      <c r="AF404" s="30">
        <f>AF405</f>
        <v>-4.0485829959514214E-3</v>
      </c>
      <c r="AG404" s="30">
        <f t="shared" si="283"/>
        <v>0</v>
      </c>
      <c r="AH404" s="15" t="str">
        <f t="shared" si="288"/>
        <v/>
      </c>
      <c r="AI404" s="9">
        <f>data!C403</f>
        <v>16.208322418977502</v>
      </c>
      <c r="AJ404" s="8">
        <f t="shared" si="284"/>
        <v>2.3937817416078477E-2</v>
      </c>
      <c r="AK404" s="8">
        <f t="shared" si="285"/>
        <v>2.3937817416078477E-2</v>
      </c>
      <c r="AL404" s="74">
        <f t="shared" si="289"/>
        <v>2.3937817416078477E-2</v>
      </c>
      <c r="AR404" s="46">
        <f t="shared" si="278"/>
        <v>7.9975047183507675E-2</v>
      </c>
      <c r="AS404" s="46">
        <f t="shared" si="296"/>
        <v>7.5245535714285744E-2</v>
      </c>
      <c r="AT404" s="46">
        <f t="shared" si="279"/>
        <v>7.961790432636473E-2</v>
      </c>
    </row>
    <row r="405" spans="1:46">
      <c r="A405">
        <v>1772</v>
      </c>
      <c r="B405">
        <v>1772</v>
      </c>
      <c r="C405">
        <f t="shared" si="268"/>
        <v>1772</v>
      </c>
      <c r="D405">
        <f t="shared" si="269"/>
        <v>1772</v>
      </c>
      <c r="E405" s="15">
        <f t="shared" si="270"/>
        <v>1772</v>
      </c>
      <c r="F405" s="9">
        <f>IF(data!V404="","",data!V404)</f>
        <v>53.875</v>
      </c>
      <c r="G405" s="77">
        <f t="shared" si="248"/>
        <v>9.6239728474455163E-3</v>
      </c>
      <c r="H405" s="35">
        <f t="shared" si="286"/>
        <v>7.1374999999999994E-2</v>
      </c>
      <c r="I405" s="9">
        <f>IF(data!Z404="","",data!Z404)</f>
        <v>5000</v>
      </c>
      <c r="J405" s="9">
        <f t="shared" si="275"/>
        <v>5000</v>
      </c>
      <c r="K405" s="8">
        <f t="shared" si="290"/>
        <v>-0.10682386566630941</v>
      </c>
      <c r="L405" s="45">
        <f t="shared" si="280"/>
        <v>-0.10682386566630941</v>
      </c>
      <c r="M405" s="8">
        <f t="shared" si="293"/>
        <v>-0.10682386566630941</v>
      </c>
      <c r="N405" s="8">
        <f t="shared" si="272"/>
        <v>-0.10682386566630941</v>
      </c>
      <c r="P405" s="20">
        <f>IF(data!U404="","",data!U404)</f>
        <v>0.23720505613454954</v>
      </c>
      <c r="Q405" s="20">
        <f>IF(ISNA(data!Y404)=TRUE,"",IF(data!Y404="","",data!Y404))</f>
        <v>22.014390360515023</v>
      </c>
      <c r="R405" s="20">
        <f t="shared" si="281"/>
        <v>22.014390360515023</v>
      </c>
      <c r="S405" s="8">
        <f t="shared" si="291"/>
        <v>-8.8721821932794098E-2</v>
      </c>
      <c r="T405" s="34">
        <f t="shared" si="297"/>
        <v>-8.8721821932794098E-2</v>
      </c>
      <c r="U405" s="30">
        <f t="shared" si="295"/>
        <v>-8.8721821932794098E-2</v>
      </c>
      <c r="V405" s="30">
        <f t="shared" si="273"/>
        <v>-8.8721821932794098E-2</v>
      </c>
      <c r="X405" s="9">
        <f>IF(data!W404="","",data!W404)</f>
        <v>230.31562500000001</v>
      </c>
      <c r="Y405" s="96">
        <f>IF(data!AA404="",#N/A,data!AA404)</f>
        <v>21375</v>
      </c>
      <c r="Z405" s="99">
        <f t="shared" si="282"/>
        <v>21375</v>
      </c>
      <c r="AA405" s="8">
        <f t="shared" si="292"/>
        <v>-5.7202969314437579E-2</v>
      </c>
      <c r="AB405" s="34">
        <f t="shared" si="298"/>
        <v>-5.7202969314437579E-2</v>
      </c>
      <c r="AC405" s="30">
        <f t="shared" si="294"/>
        <v>-5.7202969314437579E-2</v>
      </c>
      <c r="AD405" s="30">
        <f t="shared" si="274"/>
        <v>-5.7202969314437579E-2</v>
      </c>
      <c r="AE405" s="15">
        <f>data!G404</f>
        <v>0.23391812865497075</v>
      </c>
      <c r="AF405" s="30">
        <f>(AE405/AE404-1)/(A405-A392)</f>
        <v>-4.0485829959514214E-3</v>
      </c>
      <c r="AG405" s="30">
        <f t="shared" si="283"/>
        <v>-5.2631578947368474E-2</v>
      </c>
      <c r="AH405" s="15" t="str">
        <f t="shared" si="288"/>
        <v/>
      </c>
      <c r="AI405" s="9">
        <f>data!C404</f>
        <v>15.886352938815527</v>
      </c>
      <c r="AJ405" s="8">
        <f t="shared" si="284"/>
        <v>-1.9864454311755098E-2</v>
      </c>
      <c r="AK405" s="8">
        <f t="shared" si="285"/>
        <v>-1.9864454311755098E-2</v>
      </c>
      <c r="AL405" s="74">
        <f t="shared" si="289"/>
        <v>-1.9864454311755098E-2</v>
      </c>
      <c r="AR405" s="46">
        <f t="shared" si="278"/>
        <v>1.3728135338695324E-2</v>
      </c>
      <c r="AS405" s="46">
        <f t="shared" si="296"/>
        <v>-9.7199892818863903E-2</v>
      </c>
      <c r="AT405" s="46">
        <f t="shared" si="279"/>
        <v>-4.3474833975742255E-2</v>
      </c>
    </row>
    <row r="406" spans="1:46">
      <c r="A406">
        <v>1773</v>
      </c>
      <c r="B406">
        <v>1773</v>
      </c>
      <c r="C406">
        <f t="shared" si="268"/>
        <v>1773</v>
      </c>
      <c r="D406">
        <f t="shared" si="269"/>
        <v>1773</v>
      </c>
      <c r="E406" s="15">
        <f t="shared" si="270"/>
        <v>1773</v>
      </c>
      <c r="F406" s="9">
        <f>IF(data!V405="","",data!V405)</f>
        <v>356.875</v>
      </c>
      <c r="G406" s="77">
        <f t="shared" si="248"/>
        <v>7.1374999999999994E-2</v>
      </c>
      <c r="H406" s="35">
        <f t="shared" si="286"/>
        <v>5.0833333333333335E-2</v>
      </c>
      <c r="I406" s="9">
        <f>IF(data!Z405="","",data!Z405)</f>
        <v>4800</v>
      </c>
      <c r="J406" s="9">
        <f t="shared" si="275"/>
        <v>4800</v>
      </c>
      <c r="K406" s="8">
        <f t="shared" si="290"/>
        <v>-4.0000000000000036E-2</v>
      </c>
      <c r="L406" s="45">
        <f t="shared" si="280"/>
        <v>-4.0000000000000036E-2</v>
      </c>
      <c r="M406" s="8">
        <f t="shared" si="293"/>
        <v>-4.0000000000000036E-2</v>
      </c>
      <c r="N406" s="8">
        <f t="shared" si="272"/>
        <v>-4.0000000000000036E-2</v>
      </c>
      <c r="P406" s="20">
        <f>IF(data!U405="","",data!U405)</f>
        <v>1.4136546916475166</v>
      </c>
      <c r="Q406" s="20">
        <f>IF(ISNA(data!Y405)=TRUE,"",IF(data!Y405="","",data!Y405))</f>
        <v>19.01377939028534</v>
      </c>
      <c r="R406" s="20">
        <f t="shared" si="281"/>
        <v>19.01377939028534</v>
      </c>
      <c r="S406" s="8">
        <f t="shared" si="291"/>
        <v>-0.13630225144056562</v>
      </c>
      <c r="T406" s="34">
        <f t="shared" si="297"/>
        <v>-0.13630225144056562</v>
      </c>
      <c r="U406" s="30">
        <f t="shared" si="295"/>
        <v>-0.13630225144056562</v>
      </c>
      <c r="V406" s="30">
        <f t="shared" si="273"/>
        <v>-0.13630225144056562</v>
      </c>
      <c r="X406" s="9">
        <f>IF(data!W405="","",data!W405)</f>
        <v>1525.6406250000002</v>
      </c>
      <c r="Y406" s="96">
        <f>IF(data!AA405="",#N/A,data!AA405)</f>
        <v>20520</v>
      </c>
      <c r="Z406" s="99">
        <f t="shared" si="282"/>
        <v>20520</v>
      </c>
      <c r="AA406" s="8">
        <f t="shared" si="292"/>
        <v>-4.0000000000000036E-2</v>
      </c>
      <c r="AB406" s="34">
        <f t="shared" si="298"/>
        <v>-4.0000000000000036E-2</v>
      </c>
      <c r="AC406" s="30">
        <f t="shared" si="294"/>
        <v>-4.0000000000000036E-2</v>
      </c>
      <c r="AD406" s="30">
        <f t="shared" si="274"/>
        <v>-4.0000000000000036E-2</v>
      </c>
      <c r="AE406" s="15">
        <f>data!G405</f>
        <v>0.23391812865497075</v>
      </c>
      <c r="AF406" s="30">
        <f t="shared" ref="AF406:AF435" si="299">AF407</f>
        <v>-1.5625000000000014E-3</v>
      </c>
      <c r="AG406" s="30">
        <f t="shared" si="283"/>
        <v>0</v>
      </c>
      <c r="AH406" s="15" t="str">
        <f t="shared" si="288"/>
        <v/>
      </c>
      <c r="AI406" s="9">
        <f>data!C405</f>
        <v>17.657680417368173</v>
      </c>
      <c r="AJ406" s="8">
        <f t="shared" si="284"/>
        <v>0.11149994497633986</v>
      </c>
      <c r="AK406" s="8">
        <f t="shared" si="285"/>
        <v>0.11149994497633986</v>
      </c>
      <c r="AL406" s="74">
        <f t="shared" si="289"/>
        <v>0.11149994497633986</v>
      </c>
      <c r="AR406" s="46">
        <f t="shared" si="278"/>
        <v>7.3051643192488358E-2</v>
      </c>
      <c r="AS406" s="46">
        <f t="shared" si="296"/>
        <v>3.1374999999999958E-2</v>
      </c>
      <c r="AT406" s="46">
        <f t="shared" si="279"/>
        <v>3.3051643192488322E-2</v>
      </c>
    </row>
    <row r="407" spans="1:46">
      <c r="A407">
        <v>1774</v>
      </c>
      <c r="B407">
        <v>1774</v>
      </c>
      <c r="C407">
        <f t="shared" si="268"/>
        <v>1774</v>
      </c>
      <c r="D407">
        <f t="shared" si="269"/>
        <v>1774</v>
      </c>
      <c r="E407" s="15">
        <f t="shared" si="270"/>
        <v>1774</v>
      </c>
      <c r="F407" s="9">
        <f>IF(data!V406="","",data!V406)</f>
        <v>244</v>
      </c>
      <c r="G407" s="77">
        <f t="shared" si="248"/>
        <v>5.0833333333333335E-2</v>
      </c>
      <c r="H407" s="35">
        <f t="shared" si="286"/>
        <v>4.1974999999999998E-2</v>
      </c>
      <c r="I407" s="9">
        <f>IF(data!Z406="","",data!Z406)</f>
        <v>5000</v>
      </c>
      <c r="J407" s="9">
        <f t="shared" si="275"/>
        <v>5000</v>
      </c>
      <c r="K407" s="8">
        <f t="shared" si="290"/>
        <v>4.1666666666666741E-2</v>
      </c>
      <c r="L407" s="45">
        <f t="shared" si="280"/>
        <v>4.1666666666666741E-2</v>
      </c>
      <c r="M407" s="8">
        <f t="shared" si="293"/>
        <v>4.1666666666666741E-2</v>
      </c>
      <c r="N407" s="8">
        <f t="shared" si="272"/>
        <v>4.1666666666666741E-2</v>
      </c>
      <c r="P407" s="20">
        <f>IF(data!U406="","",data!U406)</f>
        <v>1.098355596540594</v>
      </c>
      <c r="Q407" s="20">
        <f>IF(ISNA(data!Y406)=TRUE,"",IF(data!Y406="","",data!Y406))</f>
        <v>22.507286814356434</v>
      </c>
      <c r="R407" s="20">
        <f t="shared" si="281"/>
        <v>22.507286814356434</v>
      </c>
      <c r="S407" s="8">
        <f t="shared" si="291"/>
        <v>0.18373556105610556</v>
      </c>
      <c r="T407" s="34">
        <f t="shared" si="297"/>
        <v>0.18373556105610556</v>
      </c>
      <c r="U407" s="30">
        <f t="shared" si="295"/>
        <v>0.18373556105610556</v>
      </c>
      <c r="V407" s="30">
        <f t="shared" si="273"/>
        <v>0.18373556105610556</v>
      </c>
      <c r="X407" s="9">
        <f>IF(data!W406="","",data!W406)</f>
        <v>1043.1000000000001</v>
      </c>
      <c r="Y407" s="96">
        <f>IF(data!AA406="",#N/A,data!AA406)</f>
        <v>21375</v>
      </c>
      <c r="Z407" s="99">
        <f t="shared" si="282"/>
        <v>21375</v>
      </c>
      <c r="AA407" s="8">
        <f t="shared" si="292"/>
        <v>4.1666666666666741E-2</v>
      </c>
      <c r="AB407" s="34">
        <f t="shared" si="298"/>
        <v>4.1666666666666741E-2</v>
      </c>
      <c r="AC407" s="30">
        <f t="shared" si="294"/>
        <v>4.1666666666666741E-2</v>
      </c>
      <c r="AD407" s="30">
        <f t="shared" si="274"/>
        <v>4.1666666666666741E-2</v>
      </c>
      <c r="AE407" s="15">
        <f>data!G406</f>
        <v>0.23391812865497075</v>
      </c>
      <c r="AF407" s="30">
        <f t="shared" si="299"/>
        <v>-1.5625000000000014E-3</v>
      </c>
      <c r="AG407" s="30">
        <f t="shared" si="283"/>
        <v>0</v>
      </c>
      <c r="AH407" s="15" t="str">
        <f t="shared" si="288"/>
        <v/>
      </c>
      <c r="AI407" s="9">
        <f>data!C406</f>
        <v>15.538451075183495</v>
      </c>
      <c r="AJ407" s="8">
        <f t="shared" si="284"/>
        <v>-0.12001742539751681</v>
      </c>
      <c r="AK407" s="8">
        <f t="shared" si="285"/>
        <v>-0.12001742539751681</v>
      </c>
      <c r="AL407" s="74">
        <f t="shared" si="289"/>
        <v>-0.12001742539751681</v>
      </c>
      <c r="AR407" s="46">
        <f t="shared" si="278"/>
        <v>5.2477829942618737E-2</v>
      </c>
      <c r="AS407" s="46">
        <f t="shared" si="296"/>
        <v>9.2500000000000082E-2</v>
      </c>
      <c r="AT407" s="46">
        <f t="shared" si="279"/>
        <v>9.4144496609285477E-2</v>
      </c>
    </row>
    <row r="408" spans="1:46">
      <c r="A408">
        <v>1775</v>
      </c>
      <c r="B408">
        <v>1775</v>
      </c>
      <c r="C408">
        <f t="shared" si="268"/>
        <v>1775</v>
      </c>
      <c r="D408">
        <f t="shared" si="269"/>
        <v>1775</v>
      </c>
      <c r="E408" s="15">
        <f t="shared" si="270"/>
        <v>1775</v>
      </c>
      <c r="F408" s="9">
        <f>IF(data!V407="","",data!V407)</f>
        <v>209.875</v>
      </c>
      <c r="G408" s="77">
        <f t="shared" si="248"/>
        <v>4.1974999999999998E-2</v>
      </c>
      <c r="H408" s="35">
        <f t="shared" si="286"/>
        <v>7.6527777777777778E-2</v>
      </c>
      <c r="I408" s="9">
        <f>IF(data!Z407="","",data!Z407)</f>
        <v>2700</v>
      </c>
      <c r="J408" s="9">
        <f t="shared" si="275"/>
        <v>2700</v>
      </c>
      <c r="K408" s="8">
        <f t="shared" si="290"/>
        <v>-0.45999999999999996</v>
      </c>
      <c r="L408" s="45">
        <f t="shared" si="280"/>
        <v>-0.45999999999999996</v>
      </c>
      <c r="M408" s="8">
        <f t="shared" si="293"/>
        <v>-0.45999999999999996</v>
      </c>
      <c r="N408" s="8">
        <f t="shared" si="272"/>
        <v>-0.45999999999999996</v>
      </c>
      <c r="P408" s="20">
        <f>IF(data!U407="","",data!U407)</f>
        <v>1.1068696268228086</v>
      </c>
      <c r="Q408" s="20">
        <f>IF(ISNA(data!Y407)=TRUE,"",IF(data!Y407="","",data!Y407))</f>
        <v>14.239656902544771</v>
      </c>
      <c r="R408" s="20">
        <f t="shared" si="281"/>
        <v>14.239656902544771</v>
      </c>
      <c r="S408" s="8">
        <f t="shared" si="291"/>
        <v>-0.36733125498441221</v>
      </c>
      <c r="T408" s="34">
        <f t="shared" si="297"/>
        <v>-0.36733125498441221</v>
      </c>
      <c r="U408" s="30">
        <f t="shared" si="295"/>
        <v>-0.36733125498441221</v>
      </c>
      <c r="V408" s="30">
        <f t="shared" si="273"/>
        <v>-0.36733125498441221</v>
      </c>
      <c r="X408" s="9">
        <f>IF(data!W407="","",data!W407)</f>
        <v>897.21562500000005</v>
      </c>
      <c r="Y408" s="96">
        <f>IF(data!AA407="",#N/A,data!AA407)</f>
        <v>11542.500000000002</v>
      </c>
      <c r="Z408" s="99">
        <f t="shared" si="282"/>
        <v>11542.500000000002</v>
      </c>
      <c r="AA408" s="8">
        <f t="shared" si="292"/>
        <v>-0.45999999999999996</v>
      </c>
      <c r="AB408" s="34">
        <f t="shared" si="298"/>
        <v>-0.45999999999999996</v>
      </c>
      <c r="AC408" s="30">
        <f t="shared" si="294"/>
        <v>-0.45999999999999996</v>
      </c>
      <c r="AD408" s="30">
        <f t="shared" si="274"/>
        <v>-0.45999999999999996</v>
      </c>
      <c r="AE408" s="15">
        <f>data!G407</f>
        <v>0.23391812865497075</v>
      </c>
      <c r="AF408" s="30">
        <f t="shared" si="299"/>
        <v>-1.5625000000000014E-3</v>
      </c>
      <c r="AG408" s="30">
        <f t="shared" si="283"/>
        <v>0</v>
      </c>
      <c r="AH408" s="15" t="str">
        <f t="shared" si="288"/>
        <v/>
      </c>
      <c r="AI408" s="9">
        <f>data!C407</f>
        <v>13.262491069307297</v>
      </c>
      <c r="AJ408" s="8">
        <f t="shared" si="284"/>
        <v>-0.14647277227722788</v>
      </c>
      <c r="AK408" s="8">
        <f t="shared" si="285"/>
        <v>-0.14647277227722788</v>
      </c>
      <c r="AL408" s="74">
        <f t="shared" si="289"/>
        <v>-0.14647277227722788</v>
      </c>
      <c r="AR408" s="46">
        <f t="shared" si="278"/>
        <v>4.3605633802817012E-2</v>
      </c>
      <c r="AS408" s="46">
        <f t="shared" si="296"/>
        <v>-0.41802499999999998</v>
      </c>
      <c r="AT408" s="46">
        <f t="shared" si="279"/>
        <v>-0.41639436619718295</v>
      </c>
    </row>
    <row r="409" spans="1:46">
      <c r="A409">
        <v>1776</v>
      </c>
      <c r="B409">
        <v>1776</v>
      </c>
      <c r="C409">
        <f t="shared" si="268"/>
        <v>1776</v>
      </c>
      <c r="D409">
        <f t="shared" si="269"/>
        <v>1776</v>
      </c>
      <c r="E409" s="15">
        <f t="shared" si="270"/>
        <v>1776</v>
      </c>
      <c r="F409" s="9">
        <f>IF(data!V408="","",data!V408)</f>
        <v>206.625</v>
      </c>
      <c r="G409" s="77">
        <f t="shared" ref="G409:G430" si="300">IF(I408="","",F409/I408)</f>
        <v>7.6527777777777778E-2</v>
      </c>
      <c r="H409" s="35">
        <f t="shared" si="286"/>
        <v>6.7299999999999999E-2</v>
      </c>
      <c r="I409" s="9">
        <f>IF(data!Z408="","",data!Z408)</f>
        <v>5000</v>
      </c>
      <c r="J409" s="9">
        <f t="shared" si="275"/>
        <v>5000</v>
      </c>
      <c r="K409" s="8">
        <f t="shared" si="290"/>
        <v>0.85185185185185186</v>
      </c>
      <c r="L409" s="45">
        <f t="shared" si="280"/>
        <v>0.85185185185185186</v>
      </c>
      <c r="M409" s="8">
        <f t="shared" si="293"/>
        <v>0.85185185185185186</v>
      </c>
      <c r="N409" s="8">
        <f t="shared" si="272"/>
        <v>0.85185185185185186</v>
      </c>
      <c r="P409" s="20">
        <f>IF(data!U408="","",data!U408)</f>
        <v>1.1968972943198757</v>
      </c>
      <c r="Q409" s="20">
        <f>IF(ISNA(data!Y408)=TRUE,"",IF(data!Y408="","",data!Y408))</f>
        <v>28.963031925465842</v>
      </c>
      <c r="R409" s="20">
        <f t="shared" si="281"/>
        <v>28.963031925465842</v>
      </c>
      <c r="S409" s="8">
        <f t="shared" si="291"/>
        <v>1.0339697875929761</v>
      </c>
      <c r="T409" s="34">
        <f t="shared" si="297"/>
        <v>1.0339697875929761</v>
      </c>
      <c r="U409" s="30">
        <f t="shared" si="295"/>
        <v>1.0339697875929761</v>
      </c>
      <c r="V409" s="30">
        <f t="shared" si="273"/>
        <v>1.0339697875929761</v>
      </c>
      <c r="X409" s="9">
        <f>IF(data!W408="","",data!W408)</f>
        <v>883.32187500000009</v>
      </c>
      <c r="Y409" s="96">
        <f>IF(data!AA408="",#N/A,data!AA408)</f>
        <v>21375</v>
      </c>
      <c r="Z409" s="99">
        <f t="shared" si="282"/>
        <v>21375</v>
      </c>
      <c r="AA409" s="8">
        <f t="shared" si="292"/>
        <v>0.85185185185185164</v>
      </c>
      <c r="AB409" s="34">
        <f t="shared" si="298"/>
        <v>0.85185185185185164</v>
      </c>
      <c r="AC409" s="30">
        <f t="shared" si="294"/>
        <v>0.85185185185185164</v>
      </c>
      <c r="AD409" s="30">
        <f t="shared" si="274"/>
        <v>0.85185185185185164</v>
      </c>
      <c r="AE409" s="15">
        <f>data!G408</f>
        <v>0.23391812865497075</v>
      </c>
      <c r="AF409" s="30">
        <f t="shared" si="299"/>
        <v>-1.5625000000000014E-3</v>
      </c>
      <c r="AG409" s="30">
        <f t="shared" si="283"/>
        <v>0</v>
      </c>
      <c r="AH409" s="15" t="str">
        <f t="shared" si="288"/>
        <v/>
      </c>
      <c r="AI409" s="9">
        <f>data!C408</f>
        <v>12.07499186894519</v>
      </c>
      <c r="AJ409" s="8">
        <f t="shared" si="284"/>
        <v>-8.9538171536286626E-2</v>
      </c>
      <c r="AK409" s="8">
        <f t="shared" si="285"/>
        <v>-8.9538171536286626E-2</v>
      </c>
      <c r="AL409" s="74">
        <f t="shared" si="289"/>
        <v>-8.9538171536286626E-2</v>
      </c>
      <c r="AR409" s="46">
        <f t="shared" si="278"/>
        <v>7.8212484785254777E-2</v>
      </c>
      <c r="AS409" s="46">
        <f t="shared" si="296"/>
        <v>0.92837962962962961</v>
      </c>
      <c r="AT409" s="46">
        <f t="shared" si="279"/>
        <v>0.93006433663710641</v>
      </c>
    </row>
    <row r="410" spans="1:46">
      <c r="A410">
        <v>1777</v>
      </c>
      <c r="B410">
        <v>1777</v>
      </c>
      <c r="C410">
        <f t="shared" si="268"/>
        <v>1777</v>
      </c>
      <c r="D410">
        <f t="shared" si="269"/>
        <v>1777</v>
      </c>
      <c r="E410" s="15">
        <f t="shared" si="270"/>
        <v>1777</v>
      </c>
      <c r="F410" s="9">
        <f>IF(data!V409="","",data!V409)</f>
        <v>336.5</v>
      </c>
      <c r="G410" s="77">
        <f t="shared" si="300"/>
        <v>6.7299999999999999E-2</v>
      </c>
      <c r="H410" s="35">
        <f t="shared" si="286"/>
        <v>7.5468750000000001E-2</v>
      </c>
      <c r="I410" s="9">
        <f>IF(data!Z409="","",data!Z409)</f>
        <v>4800</v>
      </c>
      <c r="J410" s="9">
        <f t="shared" si="275"/>
        <v>4800</v>
      </c>
      <c r="K410" s="8">
        <f t="shared" si="290"/>
        <v>-4.0000000000000036E-2</v>
      </c>
      <c r="L410" s="45">
        <f t="shared" si="280"/>
        <v>-4.0000000000000036E-2</v>
      </c>
      <c r="M410" s="8">
        <f t="shared" si="293"/>
        <v>-4.0000000000000036E-2</v>
      </c>
      <c r="N410" s="8">
        <f t="shared" si="272"/>
        <v>-4.0000000000000036E-2</v>
      </c>
      <c r="P410" s="20">
        <f>IF(data!U409="","",data!U409)</f>
        <v>1.5766234297277513</v>
      </c>
      <c r="Q410" s="20">
        <f>IF(ISNA(data!Y409)=TRUE,"",IF(data!Y409="","",data!Y409))</f>
        <v>22.489725000574165</v>
      </c>
      <c r="R410" s="20">
        <f t="shared" si="281"/>
        <v>22.489725000574165</v>
      </c>
      <c r="S410" s="8">
        <f t="shared" si="291"/>
        <v>-0.22350239234449765</v>
      </c>
      <c r="T410" s="34">
        <f t="shared" si="297"/>
        <v>-0.22350239234449765</v>
      </c>
      <c r="U410" s="30">
        <f t="shared" si="295"/>
        <v>-0.22350239234449765</v>
      </c>
      <c r="V410" s="30">
        <f t="shared" si="273"/>
        <v>-0.22350239234449765</v>
      </c>
      <c r="X410" s="9">
        <f>IF(data!W409="","",data!W409)</f>
        <v>1438.5375000000001</v>
      </c>
      <c r="Y410" s="96">
        <f>IF(data!AA409="",#N/A,data!AA409)</f>
        <v>20520</v>
      </c>
      <c r="Z410" s="99">
        <f t="shared" si="282"/>
        <v>20520</v>
      </c>
      <c r="AA410" s="8">
        <f t="shared" si="292"/>
        <v>-4.0000000000000036E-2</v>
      </c>
      <c r="AB410" s="34">
        <f t="shared" si="298"/>
        <v>-4.0000000000000036E-2</v>
      </c>
      <c r="AC410" s="30">
        <f t="shared" si="294"/>
        <v>-4.0000000000000036E-2</v>
      </c>
      <c r="AD410" s="30">
        <f t="shared" si="274"/>
        <v>-4.0000000000000036E-2</v>
      </c>
      <c r="AE410" s="15">
        <f>data!G409</f>
        <v>0.23391812865497075</v>
      </c>
      <c r="AF410" s="30">
        <f t="shared" si="299"/>
        <v>-1.5625000000000014E-3</v>
      </c>
      <c r="AG410" s="30">
        <f t="shared" si="283"/>
        <v>0</v>
      </c>
      <c r="AH410" s="15" t="str">
        <f t="shared" si="288"/>
        <v/>
      </c>
      <c r="AI410" s="9">
        <f>data!C409</f>
        <v>14.928561375980745</v>
      </c>
      <c r="AJ410" s="8">
        <f t="shared" si="284"/>
        <v>0.23632061520260295</v>
      </c>
      <c r="AK410" s="8">
        <f t="shared" si="285"/>
        <v>0.23632061520260295</v>
      </c>
      <c r="AL410" s="74">
        <f t="shared" si="289"/>
        <v>0.23632061520260295</v>
      </c>
      <c r="AR410" s="46">
        <f t="shared" si="278"/>
        <v>6.8970266040688566E-2</v>
      </c>
      <c r="AS410" s="46">
        <f t="shared" si="296"/>
        <v>2.7299999999999963E-2</v>
      </c>
      <c r="AT410" s="46">
        <f t="shared" si="279"/>
        <v>2.897026604068853E-2</v>
      </c>
    </row>
    <row r="411" spans="1:46">
      <c r="A411">
        <v>1778</v>
      </c>
      <c r="B411">
        <v>1778</v>
      </c>
      <c r="C411">
        <f t="shared" si="268"/>
        <v>1778</v>
      </c>
      <c r="D411">
        <f t="shared" si="269"/>
        <v>1778</v>
      </c>
      <c r="E411" s="15">
        <f t="shared" si="270"/>
        <v>1778</v>
      </c>
      <c r="F411" s="9">
        <f>IF(data!V410="","",data!V410)</f>
        <v>362.25</v>
      </c>
      <c r="G411" s="77">
        <f t="shared" si="300"/>
        <v>7.5468750000000001E-2</v>
      </c>
      <c r="H411" s="35">
        <f t="shared" si="286"/>
        <v>2.8795454545454544E-2</v>
      </c>
      <c r="I411" s="9">
        <f>IF(data!Z410="","",data!Z410)</f>
        <v>5500</v>
      </c>
      <c r="J411" s="9">
        <f t="shared" si="275"/>
        <v>5500</v>
      </c>
      <c r="K411" s="8">
        <f t="shared" si="290"/>
        <v>0.14583333333333326</v>
      </c>
      <c r="L411" s="45">
        <f t="shared" si="280"/>
        <v>0.14583333333333326</v>
      </c>
      <c r="M411" s="8">
        <f t="shared" si="293"/>
        <v>0.14583333333333326</v>
      </c>
      <c r="N411" s="8">
        <f t="shared" si="272"/>
        <v>0.14583333333333326</v>
      </c>
      <c r="P411" s="20">
        <f>IF(data!U410="","",data!U410)</f>
        <v>1.4315162616228814</v>
      </c>
      <c r="Q411" s="20">
        <f>IF(ISNA(data!Y410)=TRUE,"",IF(data!Y410="","",data!Y410))</f>
        <v>21.734546415254236</v>
      </c>
      <c r="R411" s="20">
        <f t="shared" si="281"/>
        <v>21.734546415254236</v>
      </c>
      <c r="S411" s="8">
        <f t="shared" si="291"/>
        <v>-3.3578827011030543E-2</v>
      </c>
      <c r="T411" s="34">
        <f t="shared" si="297"/>
        <v>-3.3578827011030543E-2</v>
      </c>
      <c r="U411" s="30">
        <f t="shared" si="295"/>
        <v>-3.3578827011030543E-2</v>
      </c>
      <c r="V411" s="30">
        <f t="shared" si="273"/>
        <v>-3.3578827011030543E-2</v>
      </c>
      <c r="X411" s="9">
        <f>IF(data!W410="","",data!W410)</f>
        <v>1548.6187500000001</v>
      </c>
      <c r="Y411" s="96">
        <f>IF(data!AA410="",#N/A,data!AA410)</f>
        <v>23512.500000000004</v>
      </c>
      <c r="Z411" s="99">
        <f t="shared" si="282"/>
        <v>23512.500000000004</v>
      </c>
      <c r="AA411" s="8">
        <f t="shared" si="292"/>
        <v>0.14583333333333348</v>
      </c>
      <c r="AB411" s="34">
        <f t="shared" si="298"/>
        <v>0.14583333333333348</v>
      </c>
      <c r="AC411" s="30">
        <f t="shared" si="294"/>
        <v>0.14583333333333348</v>
      </c>
      <c r="AD411" s="30">
        <f t="shared" si="274"/>
        <v>0.14583333333333348</v>
      </c>
      <c r="AE411" s="15">
        <f>data!G410</f>
        <v>0.23391812865497075</v>
      </c>
      <c r="AF411" s="30">
        <f t="shared" si="299"/>
        <v>-1.5625000000000014E-3</v>
      </c>
      <c r="AG411" s="30">
        <f t="shared" si="283"/>
        <v>0</v>
      </c>
      <c r="AH411" s="15" t="str">
        <f t="shared" si="288"/>
        <v/>
      </c>
      <c r="AI411" s="9">
        <f>data!C410</f>
        <v>17.699988081186742</v>
      </c>
      <c r="AJ411" s="8">
        <f t="shared" si="284"/>
        <v>0.18564593301435428</v>
      </c>
      <c r="AK411" s="8">
        <f t="shared" si="285"/>
        <v>0.18564593301435428</v>
      </c>
      <c r="AL411" s="74">
        <f t="shared" si="289"/>
        <v>0.18564593301435428</v>
      </c>
      <c r="AR411" s="46">
        <f t="shared" si="278"/>
        <v>7.7151799687011025E-2</v>
      </c>
      <c r="AS411" s="46">
        <f t="shared" si="296"/>
        <v>0.22130208333333326</v>
      </c>
      <c r="AT411" s="46">
        <f t="shared" si="279"/>
        <v>0.22298513302034451</v>
      </c>
    </row>
    <row r="412" spans="1:46">
      <c r="A412">
        <v>1779</v>
      </c>
      <c r="B412">
        <v>1779</v>
      </c>
      <c r="C412">
        <f t="shared" si="268"/>
        <v>1779</v>
      </c>
      <c r="D412">
        <f t="shared" si="269"/>
        <v>1779</v>
      </c>
      <c r="E412" s="15">
        <f t="shared" si="270"/>
        <v>1779</v>
      </c>
      <c r="F412" s="9">
        <f>IF(data!V411="","",data!V411)</f>
        <v>158.375</v>
      </c>
      <c r="G412" s="77">
        <f t="shared" si="300"/>
        <v>2.8795454545454544E-2</v>
      </c>
      <c r="H412" s="35">
        <f t="shared" si="286"/>
        <v>1.7999999999999999E-2</v>
      </c>
      <c r="I412" s="9">
        <f>IF(data!Z411="","",data!Z411)</f>
        <v>5500</v>
      </c>
      <c r="J412" s="9">
        <f t="shared" si="275"/>
        <v>5500</v>
      </c>
      <c r="K412" s="8">
        <f t="shared" si="290"/>
        <v>0</v>
      </c>
      <c r="L412" s="45">
        <f t="shared" si="280"/>
        <v>0</v>
      </c>
      <c r="M412" s="8">
        <f t="shared" si="293"/>
        <v>0</v>
      </c>
      <c r="N412" s="8">
        <f t="shared" si="272"/>
        <v>0</v>
      </c>
      <c r="P412" s="20">
        <f>IF(data!U411="","",data!U411)</f>
        <v>0.85847689173554387</v>
      </c>
      <c r="Q412" s="20">
        <f>IF(ISNA(data!Y411)=TRUE,"",IF(data!Y411="","",data!Y411))</f>
        <v>29.812930731147539</v>
      </c>
      <c r="R412" s="20">
        <f t="shared" si="281"/>
        <v>29.812930731147539</v>
      </c>
      <c r="S412" s="8">
        <f t="shared" si="291"/>
        <v>0.37168405365126667</v>
      </c>
      <c r="T412" s="34">
        <f t="shared" si="297"/>
        <v>0.37168405365126667</v>
      </c>
      <c r="U412" s="30">
        <f t="shared" si="295"/>
        <v>0.37168405365126667</v>
      </c>
      <c r="V412" s="30">
        <f t="shared" si="273"/>
        <v>0.37168405365126667</v>
      </c>
      <c r="X412" s="9">
        <f>IF(data!W411="","",data!W411)</f>
        <v>677.05312500000002</v>
      </c>
      <c r="Y412" s="96">
        <f>IF(data!AA411="",#N/A,data!AA411)</f>
        <v>23512.500000000004</v>
      </c>
      <c r="Z412" s="99">
        <f t="shared" si="282"/>
        <v>23512.500000000004</v>
      </c>
      <c r="AA412" s="8">
        <f t="shared" si="292"/>
        <v>0</v>
      </c>
      <c r="AB412" s="34">
        <f t="shared" si="298"/>
        <v>0</v>
      </c>
      <c r="AC412" s="30">
        <f t="shared" si="294"/>
        <v>0</v>
      </c>
      <c r="AD412" s="30">
        <f t="shared" si="274"/>
        <v>0</v>
      </c>
      <c r="AE412" s="15">
        <f>data!G411</f>
        <v>0.23391812865497075</v>
      </c>
      <c r="AF412" s="30">
        <f t="shared" si="299"/>
        <v>-1.5625000000000014E-3</v>
      </c>
      <c r="AG412" s="30">
        <f t="shared" si="283"/>
        <v>0</v>
      </c>
      <c r="AH412" s="15" t="str">
        <f t="shared" si="288"/>
        <v/>
      </c>
      <c r="AI412" s="9">
        <f>data!C411</f>
        <v>12.903837464663521</v>
      </c>
      <c r="AJ412" s="8">
        <f t="shared" si="284"/>
        <v>-0.27096914385049975</v>
      </c>
      <c r="AK412" s="8">
        <f t="shared" si="285"/>
        <v>-0.27096914385049975</v>
      </c>
      <c r="AL412" s="74">
        <f t="shared" si="289"/>
        <v>-0.27096914385049975</v>
      </c>
      <c r="AR412" s="46">
        <f t="shared" si="278"/>
        <v>3.0405463081519368E-2</v>
      </c>
      <c r="AS412" s="46">
        <f t="shared" si="296"/>
        <v>2.8795454545454544E-2</v>
      </c>
      <c r="AT412" s="46">
        <f t="shared" si="279"/>
        <v>3.0405463081519368E-2</v>
      </c>
    </row>
    <row r="413" spans="1:46">
      <c r="A413">
        <v>1780</v>
      </c>
      <c r="B413">
        <v>1780</v>
      </c>
      <c r="C413">
        <f t="shared" si="268"/>
        <v>1780</v>
      </c>
      <c r="D413">
        <f t="shared" si="269"/>
        <v>1780</v>
      </c>
      <c r="E413" s="15">
        <f t="shared" si="270"/>
        <v>1780</v>
      </c>
      <c r="F413" s="9">
        <f>IF(data!V412="","",data!V412)</f>
        <v>99</v>
      </c>
      <c r="G413" s="77">
        <f t="shared" si="300"/>
        <v>1.7999999999999999E-2</v>
      </c>
      <c r="H413" s="35">
        <f t="shared" si="286"/>
        <v>6.2864583333333335E-2</v>
      </c>
      <c r="I413" s="9">
        <f>IF(data!Z412="","",data!Z412)</f>
        <v>4800</v>
      </c>
      <c r="J413" s="9">
        <f t="shared" si="275"/>
        <v>4800</v>
      </c>
      <c r="K413" s="8">
        <f t="shared" si="290"/>
        <v>-0.12727272727272732</v>
      </c>
      <c r="L413" s="45">
        <f t="shared" si="280"/>
        <v>-0.12727272727272732</v>
      </c>
      <c r="M413" s="8">
        <f t="shared" si="293"/>
        <v>-0.12727272727272732</v>
      </c>
      <c r="N413" s="8">
        <f t="shared" si="272"/>
        <v>-0.12727272727272732</v>
      </c>
      <c r="P413" s="20">
        <f>IF(data!U412="","",data!U412)</f>
        <v>0.57705220732500018</v>
      </c>
      <c r="Q413" s="20">
        <f>IF(ISNA(data!Y412)=TRUE,"",IF(data!Y412="","",data!Y412))</f>
        <v>27.978288840000001</v>
      </c>
      <c r="R413" s="20">
        <f t="shared" si="281"/>
        <v>27.978288840000001</v>
      </c>
      <c r="S413" s="8">
        <f t="shared" si="291"/>
        <v>-6.1538461538461431E-2</v>
      </c>
      <c r="T413" s="34">
        <f t="shared" si="297"/>
        <v>-6.1538461538461431E-2</v>
      </c>
      <c r="U413" s="30">
        <f t="shared" si="295"/>
        <v>-6.1538461538461431E-2</v>
      </c>
      <c r="V413" s="30">
        <f t="shared" si="273"/>
        <v>-6.1538461538461431E-2</v>
      </c>
      <c r="X413" s="9">
        <f>IF(data!W412="","",data!W412)</f>
        <v>423.22500000000002</v>
      </c>
      <c r="Y413" s="96">
        <f>IF(data!AA412="",#N/A,data!AA412)</f>
        <v>20520</v>
      </c>
      <c r="Z413" s="99">
        <f t="shared" si="282"/>
        <v>20520</v>
      </c>
      <c r="AA413" s="8">
        <f t="shared" si="292"/>
        <v>-0.12727272727272743</v>
      </c>
      <c r="AB413" s="34">
        <f t="shared" si="298"/>
        <v>-0.12727272727272743</v>
      </c>
      <c r="AC413" s="30">
        <f t="shared" si="294"/>
        <v>-0.12727272727272743</v>
      </c>
      <c r="AD413" s="30">
        <f t="shared" si="274"/>
        <v>-0.12727272727272743</v>
      </c>
      <c r="AE413" s="15">
        <f>data!G412</f>
        <v>0.23391812865497075</v>
      </c>
      <c r="AF413" s="30">
        <f t="shared" si="299"/>
        <v>-1.5625000000000014E-3</v>
      </c>
      <c r="AG413" s="30">
        <f t="shared" si="283"/>
        <v>0</v>
      </c>
      <c r="AH413" s="15" t="str">
        <f t="shared" si="288"/>
        <v/>
      </c>
      <c r="AI413" s="9">
        <f>data!C412</f>
        <v>11.999991919448638</v>
      </c>
      <c r="AJ413" s="8">
        <f t="shared" si="284"/>
        <v>-7.0044709388971782E-2</v>
      </c>
      <c r="AK413" s="8">
        <f t="shared" si="285"/>
        <v>-7.0044709388971782E-2</v>
      </c>
      <c r="AL413" s="74">
        <f t="shared" si="289"/>
        <v>-7.0044709388971782E-2</v>
      </c>
      <c r="AR413" s="46">
        <f t="shared" si="278"/>
        <v>1.9593114241001519E-2</v>
      </c>
      <c r="AS413" s="46">
        <f t="shared" si="296"/>
        <v>-0.10927272727272731</v>
      </c>
      <c r="AT413" s="46">
        <f t="shared" si="279"/>
        <v>-0.10767961303172591</v>
      </c>
    </row>
    <row r="414" spans="1:46">
      <c r="A414">
        <v>1781</v>
      </c>
      <c r="B414">
        <v>1781</v>
      </c>
      <c r="C414">
        <f t="shared" si="268"/>
        <v>1781</v>
      </c>
      <c r="D414">
        <f t="shared" si="269"/>
        <v>1781</v>
      </c>
      <c r="E414" s="15">
        <f t="shared" si="270"/>
        <v>1781</v>
      </c>
      <c r="F414" s="9">
        <f>IF(data!V413="","",data!V413)</f>
        <v>301.75</v>
      </c>
      <c r="G414" s="77">
        <f t="shared" si="300"/>
        <v>6.2864583333333335E-2</v>
      </c>
      <c r="H414" s="35">
        <f t="shared" si="286"/>
        <v>5.2475000000000001E-2</v>
      </c>
      <c r="I414" s="9">
        <f>IF(data!Z413="","",data!Z413)</f>
        <v>5000</v>
      </c>
      <c r="J414" s="9">
        <f t="shared" si="275"/>
        <v>5000</v>
      </c>
      <c r="K414" s="8">
        <f t="shared" si="290"/>
        <v>4.1666666666666741E-2</v>
      </c>
      <c r="L414" s="45">
        <f t="shared" si="280"/>
        <v>4.1666666666666741E-2</v>
      </c>
      <c r="M414" s="8">
        <f t="shared" si="293"/>
        <v>4.1666666666666741E-2</v>
      </c>
      <c r="N414" s="8">
        <f t="shared" si="272"/>
        <v>4.1666666666666741E-2</v>
      </c>
      <c r="P414" s="20">
        <f>IF(data!U413="","",data!U413)</f>
        <v>1.2277490115305394</v>
      </c>
      <c r="Q414" s="20">
        <f>IF(ISNA(data!Y413)=TRUE,"",IF(data!Y413="","",data!Y413))</f>
        <v>20.343811292966681</v>
      </c>
      <c r="R414" s="20">
        <f t="shared" si="281"/>
        <v>20.343811292966681</v>
      </c>
      <c r="S414" s="8">
        <f t="shared" si="291"/>
        <v>-0.27287149656266541</v>
      </c>
      <c r="T414" s="34">
        <f t="shared" si="297"/>
        <v>-0.27287149656266541</v>
      </c>
      <c r="U414" s="30">
        <f t="shared" si="295"/>
        <v>-0.27287149656266541</v>
      </c>
      <c r="V414" s="30">
        <f t="shared" si="273"/>
        <v>-0.27287149656266541</v>
      </c>
      <c r="X414" s="9">
        <f>IF(data!W413="","",data!W413)</f>
        <v>1289.98125</v>
      </c>
      <c r="Y414" s="96">
        <f>IF(data!AA413="",#N/A,data!AA413)</f>
        <v>21375</v>
      </c>
      <c r="Z414" s="99">
        <f t="shared" si="282"/>
        <v>21375</v>
      </c>
      <c r="AA414" s="8">
        <f t="shared" si="292"/>
        <v>4.1666666666666741E-2</v>
      </c>
      <c r="AB414" s="34">
        <f t="shared" si="298"/>
        <v>4.1666666666666741E-2</v>
      </c>
      <c r="AC414" s="30">
        <f t="shared" si="294"/>
        <v>4.1666666666666741E-2</v>
      </c>
      <c r="AD414" s="30">
        <f t="shared" si="274"/>
        <v>4.1666666666666741E-2</v>
      </c>
      <c r="AE414" s="15">
        <f>data!G413</f>
        <v>0.23391812865497075</v>
      </c>
      <c r="AF414" s="30">
        <f t="shared" si="299"/>
        <v>-1.5625000000000014E-3</v>
      </c>
      <c r="AG414" s="30">
        <f t="shared" si="283"/>
        <v>0</v>
      </c>
      <c r="AH414" s="15" t="str">
        <f t="shared" si="288"/>
        <v/>
      </c>
      <c r="AI414" s="9">
        <f>data!C413</f>
        <v>17.190897514907103</v>
      </c>
      <c r="AJ414" s="8">
        <f t="shared" si="284"/>
        <v>0.43257575757575761</v>
      </c>
      <c r="AK414" s="8">
        <f t="shared" si="285"/>
        <v>0.43257575757575761</v>
      </c>
      <c r="AL414" s="74">
        <f t="shared" si="289"/>
        <v>0.43257575757575761</v>
      </c>
      <c r="AR414" s="46">
        <f t="shared" si="278"/>
        <v>6.452790818988019E-2</v>
      </c>
      <c r="AS414" s="46">
        <f t="shared" si="296"/>
        <v>0.10453125000000008</v>
      </c>
      <c r="AT414" s="46">
        <f t="shared" si="279"/>
        <v>0.10619457485654693</v>
      </c>
    </row>
    <row r="415" spans="1:46">
      <c r="A415">
        <v>1782</v>
      </c>
      <c r="B415">
        <v>1782</v>
      </c>
      <c r="C415">
        <f t="shared" si="268"/>
        <v>1782</v>
      </c>
      <c r="D415">
        <f t="shared" si="269"/>
        <v>1782</v>
      </c>
      <c r="E415" s="15">
        <f t="shared" si="270"/>
        <v>1782</v>
      </c>
      <c r="F415" s="9">
        <f>IF(data!V414="","",data!V414)</f>
        <v>262.375</v>
      </c>
      <c r="G415" s="77">
        <f t="shared" si="300"/>
        <v>5.2475000000000001E-2</v>
      </c>
      <c r="H415" s="35">
        <f t="shared" si="286"/>
        <v>4.0023809523809524E-2</v>
      </c>
      <c r="I415" s="9">
        <f>IF(data!Z414="","",data!Z414)</f>
        <v>5250</v>
      </c>
      <c r="J415" s="9">
        <f t="shared" si="275"/>
        <v>5250</v>
      </c>
      <c r="K415" s="8">
        <f t="shared" si="290"/>
        <v>5.0000000000000044E-2</v>
      </c>
      <c r="L415" s="45">
        <f t="shared" si="280"/>
        <v>5.0000000000000044E-2</v>
      </c>
      <c r="M415" s="8">
        <f t="shared" si="293"/>
        <v>5.0000000000000044E-2</v>
      </c>
      <c r="N415" s="8">
        <f t="shared" si="272"/>
        <v>5.0000000000000044E-2</v>
      </c>
      <c r="P415" s="20">
        <f>IF(data!U414="","",data!U414)</f>
        <v>1.0037561806374202</v>
      </c>
      <c r="Q415" s="20">
        <f>IF(ISNA(data!Y414)=TRUE,"",IF(data!Y414="","",data!Y414))</f>
        <v>20.084687749772105</v>
      </c>
      <c r="R415" s="20">
        <f t="shared" si="281"/>
        <v>20.084687749772105</v>
      </c>
      <c r="S415" s="8">
        <f t="shared" si="291"/>
        <v>-1.2737217203944495E-2</v>
      </c>
      <c r="T415" s="34">
        <f t="shared" si="297"/>
        <v>-1.2737217203944495E-2</v>
      </c>
      <c r="U415" s="30">
        <f t="shared" si="295"/>
        <v>-1.2737217203944495E-2</v>
      </c>
      <c r="V415" s="30">
        <f t="shared" si="273"/>
        <v>-1.2737217203944495E-2</v>
      </c>
      <c r="X415" s="9">
        <f>IF(data!W414="","",data!W414)</f>
        <v>1121.653125</v>
      </c>
      <c r="Y415" s="96">
        <f>IF(data!AA414="",#N/A,data!AA414)</f>
        <v>22443.750000000004</v>
      </c>
      <c r="Z415" s="99">
        <f t="shared" si="282"/>
        <v>22443.750000000004</v>
      </c>
      <c r="AA415" s="8">
        <f t="shared" si="292"/>
        <v>5.0000000000000266E-2</v>
      </c>
      <c r="AB415" s="34">
        <f t="shared" si="298"/>
        <v>5.0000000000000266E-2</v>
      </c>
      <c r="AC415" s="30">
        <f t="shared" si="294"/>
        <v>5.0000000000000266E-2</v>
      </c>
      <c r="AD415" s="30">
        <f t="shared" si="274"/>
        <v>5.0000000000000266E-2</v>
      </c>
      <c r="AE415" s="15">
        <f>data!G414</f>
        <v>0.23391812865497075</v>
      </c>
      <c r="AF415" s="30">
        <f t="shared" si="299"/>
        <v>-1.5625000000000014E-3</v>
      </c>
      <c r="AG415" s="30">
        <f t="shared" si="283"/>
        <v>0</v>
      </c>
      <c r="AH415" s="15" t="str">
        <f t="shared" si="288"/>
        <v/>
      </c>
      <c r="AI415" s="9">
        <f>data!C414</f>
        <v>18.283321021715498</v>
      </c>
      <c r="AJ415" s="8">
        <f t="shared" si="284"/>
        <v>6.354662436100833E-2</v>
      </c>
      <c r="AK415" s="8">
        <f t="shared" si="285"/>
        <v>6.354662436100833E-2</v>
      </c>
      <c r="AL415" s="74">
        <f t="shared" si="289"/>
        <v>6.354662436100833E-2</v>
      </c>
      <c r="AR415" s="46">
        <f t="shared" si="278"/>
        <v>5.4122065727699509E-2</v>
      </c>
      <c r="AS415" s="46">
        <f t="shared" si="296"/>
        <v>0.10247500000000004</v>
      </c>
      <c r="AT415" s="46">
        <f t="shared" si="279"/>
        <v>0.10412206572769978</v>
      </c>
    </row>
    <row r="416" spans="1:46">
      <c r="A416">
        <v>1783</v>
      </c>
      <c r="B416">
        <v>1783</v>
      </c>
      <c r="C416">
        <f t="shared" si="268"/>
        <v>1783</v>
      </c>
      <c r="D416">
        <f t="shared" si="269"/>
        <v>1783</v>
      </c>
      <c r="E416" s="15">
        <f t="shared" si="270"/>
        <v>1783</v>
      </c>
      <c r="F416" s="9">
        <f>IF(data!V415="","",data!V415)</f>
        <v>210.125</v>
      </c>
      <c r="G416" s="77">
        <f t="shared" si="300"/>
        <v>4.0023809523809524E-2</v>
      </c>
      <c r="H416" s="35">
        <f t="shared" si="286"/>
        <v>3.0595238095238095E-2</v>
      </c>
      <c r="I416" s="9">
        <f>IF(data!Z415="","",data!Z415)</f>
        <v>5250</v>
      </c>
      <c r="J416" s="9">
        <f t="shared" si="275"/>
        <v>5250</v>
      </c>
      <c r="K416" s="8">
        <f t="shared" si="290"/>
        <v>0</v>
      </c>
      <c r="L416" s="45">
        <f t="shared" si="280"/>
        <v>0</v>
      </c>
      <c r="M416" s="8">
        <f t="shared" si="293"/>
        <v>0</v>
      </c>
      <c r="N416" s="8">
        <f t="shared" si="272"/>
        <v>0</v>
      </c>
      <c r="P416" s="20">
        <f>IF(data!U415="","",data!U415)</f>
        <v>0.89041089625217718</v>
      </c>
      <c r="Q416" s="20">
        <f>IF(ISNA(data!Y415)=TRUE,"",IF(data!Y415="","",data!Y415))</f>
        <v>22.247030126467251</v>
      </c>
      <c r="R416" s="20">
        <f t="shared" si="281"/>
        <v>22.247030126467251</v>
      </c>
      <c r="S416" s="8">
        <f t="shared" si="291"/>
        <v>0.10766123942950934</v>
      </c>
      <c r="T416" s="34">
        <f t="shared" si="297"/>
        <v>0.10766123942950934</v>
      </c>
      <c r="U416" s="30">
        <f t="shared" si="295"/>
        <v>0.10766123942950934</v>
      </c>
      <c r="V416" s="30">
        <f t="shared" si="273"/>
        <v>0.10766123942950934</v>
      </c>
      <c r="X416" s="9">
        <f>IF(data!W415="","",data!W415)</f>
        <v>898.28437500000007</v>
      </c>
      <c r="Y416" s="96">
        <f>IF(data!AA415="",#N/A,data!AA415)</f>
        <v>22443.750000000004</v>
      </c>
      <c r="Z416" s="99">
        <f t="shared" si="282"/>
        <v>22443.750000000004</v>
      </c>
      <c r="AA416" s="8">
        <f t="shared" si="292"/>
        <v>0</v>
      </c>
      <c r="AB416" s="34">
        <f t="shared" si="298"/>
        <v>0</v>
      </c>
      <c r="AC416" s="30">
        <f t="shared" si="294"/>
        <v>0</v>
      </c>
      <c r="AD416" s="30">
        <f t="shared" si="274"/>
        <v>0</v>
      </c>
      <c r="AE416" s="15">
        <f>data!G415</f>
        <v>0.23391812865497075</v>
      </c>
      <c r="AF416" s="30">
        <f t="shared" si="299"/>
        <v>-1.5625000000000014E-3</v>
      </c>
      <c r="AG416" s="30">
        <f t="shared" si="283"/>
        <v>0</v>
      </c>
      <c r="AH416" s="15" t="str">
        <f t="shared" si="288"/>
        <v/>
      </c>
      <c r="AI416" s="9">
        <f>data!C415</f>
        <v>16.506238885033255</v>
      </c>
      <c r="AJ416" s="8">
        <f t="shared" si="284"/>
        <v>-9.7196900638104156E-2</v>
      </c>
      <c r="AK416" s="8">
        <f t="shared" si="285"/>
        <v>-9.7196900638104156E-2</v>
      </c>
      <c r="AL416" s="74">
        <f t="shared" si="289"/>
        <v>-9.7196900638104156E-2</v>
      </c>
      <c r="AR416" s="46">
        <f t="shared" si="278"/>
        <v>4.1651389820403839E-2</v>
      </c>
      <c r="AS416" s="46">
        <f t="shared" si="296"/>
        <v>4.0023809523809524E-2</v>
      </c>
      <c r="AT416" s="46">
        <f t="shared" si="279"/>
        <v>4.1651389820403839E-2</v>
      </c>
    </row>
    <row r="417" spans="1:46">
      <c r="A417">
        <v>1784</v>
      </c>
      <c r="B417">
        <v>1784</v>
      </c>
      <c r="C417">
        <f t="shared" si="268"/>
        <v>1784</v>
      </c>
      <c r="D417">
        <f t="shared" si="269"/>
        <v>1784</v>
      </c>
      <c r="E417" s="15">
        <f t="shared" si="270"/>
        <v>1784</v>
      </c>
      <c r="F417" s="9">
        <f>IF(data!V416="","",data!V416)</f>
        <v>160.625</v>
      </c>
      <c r="G417" s="77">
        <f t="shared" si="300"/>
        <v>3.0595238095238095E-2</v>
      </c>
      <c r="H417" s="35">
        <f t="shared" si="286"/>
        <v>1.2886363636363637E-2</v>
      </c>
      <c r="I417" s="9">
        <f>IF(data!Z416="","",data!Z416)</f>
        <v>5500</v>
      </c>
      <c r="J417" s="9">
        <f t="shared" si="275"/>
        <v>5500</v>
      </c>
      <c r="K417" s="8">
        <f t="shared" si="290"/>
        <v>4.7619047619047672E-2</v>
      </c>
      <c r="L417" s="45">
        <f t="shared" si="280"/>
        <v>4.7619047619047672E-2</v>
      </c>
      <c r="M417" s="8">
        <f t="shared" si="293"/>
        <v>4.7619047619047672E-2</v>
      </c>
      <c r="N417" s="8">
        <f t="shared" si="272"/>
        <v>4.7619047619047672E-2</v>
      </c>
      <c r="P417" s="20">
        <f>IF(data!U416="","",data!U416)</f>
        <v>0.81957677415045604</v>
      </c>
      <c r="Q417" s="20">
        <f>IF(ISNA(data!Y416)=TRUE,"",IF(data!Y416="","",data!Y416))</f>
        <v>28.063329231610947</v>
      </c>
      <c r="R417" s="20">
        <f t="shared" si="281"/>
        <v>28.063329231610947</v>
      </c>
      <c r="S417" s="8">
        <f t="shared" si="291"/>
        <v>0.26144159791576205</v>
      </c>
      <c r="T417" s="34">
        <f t="shared" si="297"/>
        <v>0.26144159791576205</v>
      </c>
      <c r="U417" s="30">
        <f t="shared" si="295"/>
        <v>0.26144159791576205</v>
      </c>
      <c r="V417" s="30">
        <f t="shared" si="273"/>
        <v>0.26144159791576205</v>
      </c>
      <c r="X417" s="9">
        <f>IF(data!W416="","",data!W416)</f>
        <v>686.67187500000011</v>
      </c>
      <c r="Y417" s="96">
        <f>IF(data!AA416="",#N/A,data!AA416)</f>
        <v>23512.500000000004</v>
      </c>
      <c r="Z417" s="99">
        <f t="shared" si="282"/>
        <v>23512.500000000004</v>
      </c>
      <c r="AA417" s="8">
        <f t="shared" si="292"/>
        <v>4.7619047619047672E-2</v>
      </c>
      <c r="AB417" s="34">
        <f t="shared" si="298"/>
        <v>4.7619047619047672E-2</v>
      </c>
      <c r="AC417" s="30">
        <f t="shared" si="294"/>
        <v>4.7619047619047672E-2</v>
      </c>
      <c r="AD417" s="30">
        <f t="shared" si="274"/>
        <v>4.7619047619047672E-2</v>
      </c>
      <c r="AE417" s="15">
        <f>data!G416</f>
        <v>0.23391812865497075</v>
      </c>
      <c r="AF417" s="30">
        <f t="shared" si="299"/>
        <v>-1.5625000000000014E-3</v>
      </c>
      <c r="AG417" s="30">
        <f t="shared" si="283"/>
        <v>0</v>
      </c>
      <c r="AH417" s="15" t="str">
        <f t="shared" si="288"/>
        <v/>
      </c>
      <c r="AI417" s="9">
        <f>data!C416</f>
        <v>13.708324102425701</v>
      </c>
      <c r="AJ417" s="8">
        <f t="shared" si="284"/>
        <v>-0.1695065000631073</v>
      </c>
      <c r="AK417" s="8">
        <f t="shared" si="285"/>
        <v>-0.1695065000631073</v>
      </c>
      <c r="AL417" s="74">
        <f t="shared" si="289"/>
        <v>-0.1695065000631073</v>
      </c>
      <c r="AR417" s="46">
        <f t="shared" si="278"/>
        <v>3.2208063193978731E-2</v>
      </c>
      <c r="AS417" s="46">
        <f t="shared" si="296"/>
        <v>7.8214285714285764E-2</v>
      </c>
      <c r="AT417" s="46">
        <f t="shared" si="279"/>
        <v>7.9827110813026403E-2</v>
      </c>
    </row>
    <row r="418" spans="1:46">
      <c r="A418">
        <v>1785</v>
      </c>
      <c r="B418">
        <v>1785</v>
      </c>
      <c r="C418">
        <f t="shared" si="268"/>
        <v>1785</v>
      </c>
      <c r="D418">
        <f t="shared" si="269"/>
        <v>1785</v>
      </c>
      <c r="E418" s="15">
        <f t="shared" si="270"/>
        <v>1785</v>
      </c>
      <c r="F418" s="9">
        <f>IF(data!V417="","",data!V417)</f>
        <v>70.875</v>
      </c>
      <c r="G418" s="77">
        <f t="shared" si="300"/>
        <v>1.2886363636363637E-2</v>
      </c>
      <c r="H418" s="35">
        <f t="shared" si="286"/>
        <v>1.5991992882562277E-2</v>
      </c>
      <c r="I418" s="9">
        <f>IF(data!Z417="","",data!Z417)</f>
        <v>5620</v>
      </c>
      <c r="J418" s="9">
        <f t="shared" si="275"/>
        <v>5620</v>
      </c>
      <c r="K418" s="8">
        <f t="shared" si="290"/>
        <v>2.1818181818181737E-2</v>
      </c>
      <c r="L418" s="45">
        <f t="shared" si="280"/>
        <v>2.1818181818181737E-2</v>
      </c>
      <c r="M418" s="8">
        <f t="shared" si="293"/>
        <v>2.1818181818181737E-2</v>
      </c>
      <c r="N418" s="8">
        <f t="shared" si="272"/>
        <v>2.1818181818181737E-2</v>
      </c>
      <c r="P418" s="20">
        <f>IF(data!U417="","",data!U417)</f>
        <v>0.50650350486206897</v>
      </c>
      <c r="Q418" s="20">
        <f>IF(ISNA(data!Y417)=TRUE,"",IF(data!Y417="","",data!Y417))</f>
        <v>40.162958692413795</v>
      </c>
      <c r="R418" s="20">
        <f t="shared" si="281"/>
        <v>40.162958692413795</v>
      </c>
      <c r="S418" s="8">
        <f t="shared" si="291"/>
        <v>0.43115445644181261</v>
      </c>
      <c r="T418" s="34">
        <f t="shared" si="297"/>
        <v>0.43115445644181261</v>
      </c>
      <c r="U418" s="30">
        <f t="shared" si="295"/>
        <v>0.43115445644181261</v>
      </c>
      <c r="V418" s="30">
        <f t="shared" si="273"/>
        <v>0.43115445644181261</v>
      </c>
      <c r="X418" s="9">
        <f>IF(data!W417="","",data!W417)</f>
        <v>302.99062500000002</v>
      </c>
      <c r="Y418" s="96">
        <f>IF(data!AA417="",#N/A,data!AA417)</f>
        <v>24025.500000000004</v>
      </c>
      <c r="Z418" s="99">
        <f t="shared" si="282"/>
        <v>24025.500000000004</v>
      </c>
      <c r="AA418" s="8">
        <f t="shared" si="292"/>
        <v>2.1818181818181737E-2</v>
      </c>
      <c r="AB418" s="34">
        <f t="shared" si="298"/>
        <v>2.1818181818181737E-2</v>
      </c>
      <c r="AC418" s="30">
        <f t="shared" si="294"/>
        <v>2.1818181818181737E-2</v>
      </c>
      <c r="AD418" s="30">
        <f t="shared" si="274"/>
        <v>2.1818181818181737E-2</v>
      </c>
      <c r="AE418" s="15">
        <f>data!G417</f>
        <v>0.23391812865497075</v>
      </c>
      <c r="AF418" s="30">
        <f t="shared" si="299"/>
        <v>-1.5625000000000014E-3</v>
      </c>
      <c r="AG418" s="30">
        <f t="shared" si="283"/>
        <v>0</v>
      </c>
      <c r="AH418" s="15" t="str">
        <f t="shared" si="288"/>
        <v/>
      </c>
      <c r="AI418" s="9">
        <f>data!C417</f>
        <v>9.7874934093002945</v>
      </c>
      <c r="AJ418" s="8">
        <f t="shared" si="284"/>
        <v>-0.28601823708206697</v>
      </c>
      <c r="AK418" s="8">
        <f t="shared" si="285"/>
        <v>-0.28601823708206697</v>
      </c>
      <c r="AL418" s="74">
        <f t="shared" si="289"/>
        <v>-0.28601823708206697</v>
      </c>
      <c r="AR418" s="46">
        <f t="shared" si="278"/>
        <v>1.4471475316545801E-2</v>
      </c>
      <c r="AS418" s="46">
        <f t="shared" si="296"/>
        <v>3.4704545454545377E-2</v>
      </c>
      <c r="AT418" s="46">
        <f t="shared" si="279"/>
        <v>3.6289657134727538E-2</v>
      </c>
    </row>
    <row r="419" spans="1:46">
      <c r="A419">
        <v>1786</v>
      </c>
      <c r="B419">
        <v>1786</v>
      </c>
      <c r="C419">
        <f t="shared" si="268"/>
        <v>1786</v>
      </c>
      <c r="D419">
        <f t="shared" si="269"/>
        <v>1786</v>
      </c>
      <c r="E419" s="15">
        <f t="shared" si="270"/>
        <v>1786</v>
      </c>
      <c r="F419" s="9">
        <f>IF(data!V418="","",data!V418)</f>
        <v>89.875</v>
      </c>
      <c r="G419" s="77">
        <f t="shared" si="300"/>
        <v>1.5991992882562277E-2</v>
      </c>
      <c r="H419" s="35">
        <f t="shared" si="286"/>
        <v>4.4765625000000003E-2</v>
      </c>
      <c r="I419" s="9">
        <f>IF(data!Z418="","",data!Z418)</f>
        <v>4800</v>
      </c>
      <c r="J419" s="9">
        <f t="shared" si="275"/>
        <v>4800</v>
      </c>
      <c r="K419" s="8">
        <f t="shared" si="290"/>
        <v>-0.14590747330960852</v>
      </c>
      <c r="L419" s="45">
        <f t="shared" si="280"/>
        <v>-0.14590747330960852</v>
      </c>
      <c r="M419" s="8">
        <f t="shared" si="293"/>
        <v>-0.14590747330960852</v>
      </c>
      <c r="N419" s="8">
        <f t="shared" si="272"/>
        <v>-0.14590747330960852</v>
      </c>
      <c r="P419" s="20">
        <f>IF(data!U418="","",data!U418)</f>
        <v>0.40340353628262032</v>
      </c>
      <c r="Q419" s="20">
        <f>IF(ISNA(data!Y418)=TRUE,"",IF(data!Y418="","",data!Y418))</f>
        <v>21.544778571978608</v>
      </c>
      <c r="R419" s="20">
        <f t="shared" si="281"/>
        <v>21.544778571978608</v>
      </c>
      <c r="S419" s="8">
        <f t="shared" si="291"/>
        <v>-0.46356595048242533</v>
      </c>
      <c r="T419" s="34">
        <f t="shared" si="297"/>
        <v>-0.46356595048242533</v>
      </c>
      <c r="U419" s="30">
        <f t="shared" si="295"/>
        <v>-0.46356595048242533</v>
      </c>
      <c r="V419" s="30">
        <f t="shared" si="273"/>
        <v>-0.46356595048242533</v>
      </c>
      <c r="X419" s="9">
        <f>IF(data!W418="","",data!W418)</f>
        <v>384.21562500000005</v>
      </c>
      <c r="Y419" s="96">
        <f>IF(data!AA418="",#N/A,data!AA418)</f>
        <v>20520</v>
      </c>
      <c r="Z419" s="99">
        <f t="shared" si="282"/>
        <v>20520</v>
      </c>
      <c r="AA419" s="8">
        <f t="shared" si="292"/>
        <v>-0.14590747330960863</v>
      </c>
      <c r="AB419" s="34">
        <f t="shared" si="298"/>
        <v>-0.14590747330960863</v>
      </c>
      <c r="AC419" s="30">
        <f t="shared" si="294"/>
        <v>-0.14590747330960863</v>
      </c>
      <c r="AD419" s="30">
        <f t="shared" si="274"/>
        <v>-0.14590747330960863</v>
      </c>
      <c r="AE419" s="15">
        <f>data!G418</f>
        <v>0.23391812865497075</v>
      </c>
      <c r="AF419" s="30">
        <f t="shared" si="299"/>
        <v>-1.5625000000000014E-3</v>
      </c>
      <c r="AG419" s="30">
        <f t="shared" si="283"/>
        <v>0</v>
      </c>
      <c r="AH419" s="15" t="str">
        <f t="shared" si="288"/>
        <v/>
      </c>
      <c r="AI419" s="9">
        <f>data!C418</f>
        <v>15.583322839839552</v>
      </c>
      <c r="AJ419" s="8">
        <f t="shared" si="284"/>
        <v>0.59216687952320157</v>
      </c>
      <c r="AK419" s="8">
        <f t="shared" si="285"/>
        <v>0.59216687952320157</v>
      </c>
      <c r="AL419" s="74">
        <f t="shared" si="289"/>
        <v>0.59216687952320157</v>
      </c>
      <c r="AR419" s="46">
        <f t="shared" si="278"/>
        <v>1.7581964702409802E-2</v>
      </c>
      <c r="AS419" s="46">
        <f t="shared" si="296"/>
        <v>-0.12991548042704623</v>
      </c>
      <c r="AT419" s="46">
        <f t="shared" si="279"/>
        <v>-0.12832550860719882</v>
      </c>
    </row>
    <row r="420" spans="1:46">
      <c r="A420">
        <v>1787</v>
      </c>
      <c r="B420">
        <v>1787</v>
      </c>
      <c r="C420">
        <f t="shared" si="268"/>
        <v>1787</v>
      </c>
      <c r="D420">
        <f t="shared" si="269"/>
        <v>1787</v>
      </c>
      <c r="E420" s="15">
        <f t="shared" si="270"/>
        <v>1787</v>
      </c>
      <c r="F420" s="9">
        <f>IF(data!V419="","",data!V419)</f>
        <v>214.875</v>
      </c>
      <c r="G420" s="77">
        <f t="shared" si="300"/>
        <v>4.4765625000000003E-2</v>
      </c>
      <c r="H420" s="35">
        <f t="shared" si="286"/>
        <v>3.9957682291666664E-2</v>
      </c>
      <c r="I420" s="9">
        <f>IF(data!Z419="","",data!Z419)</f>
        <v>6144</v>
      </c>
      <c r="J420" s="9">
        <f t="shared" si="275"/>
        <v>6144</v>
      </c>
      <c r="K420" s="8">
        <f t="shared" si="290"/>
        <v>0.28000000000000003</v>
      </c>
      <c r="L420" s="45">
        <f t="shared" si="280"/>
        <v>0.28000000000000003</v>
      </c>
      <c r="M420" s="8">
        <f t="shared" si="293"/>
        <v>0.28000000000000003</v>
      </c>
      <c r="N420" s="8">
        <f t="shared" si="272"/>
        <v>0.28000000000000003</v>
      </c>
      <c r="P420" s="20">
        <f>IF(data!U419="","",data!U419)</f>
        <v>0.91683755340882378</v>
      </c>
      <c r="Q420" s="20">
        <f>IF(ISNA(data!Y419)=TRUE,"",IF(data!Y419="","",data!Y419))</f>
        <v>26.215473778447063</v>
      </c>
      <c r="R420" s="20">
        <f t="shared" si="281"/>
        <v>26.215473778447063</v>
      </c>
      <c r="S420" s="8">
        <f t="shared" si="291"/>
        <v>0.21679012345679038</v>
      </c>
      <c r="T420" s="34">
        <f t="shared" si="297"/>
        <v>0.21679012345679038</v>
      </c>
      <c r="U420" s="30">
        <f t="shared" si="295"/>
        <v>0.21679012345679038</v>
      </c>
      <c r="V420" s="30">
        <f t="shared" si="273"/>
        <v>0.21679012345679038</v>
      </c>
      <c r="X420" s="9">
        <f>IF(data!W419="","",data!W419)</f>
        <v>918.59062500000005</v>
      </c>
      <c r="Y420" s="96">
        <f>IF(data!AA419="",#N/A,data!AA419)</f>
        <v>26265.600000000002</v>
      </c>
      <c r="Z420" s="99">
        <f t="shared" si="282"/>
        <v>26265.600000000002</v>
      </c>
      <c r="AA420" s="8">
        <f t="shared" si="292"/>
        <v>0.28000000000000003</v>
      </c>
      <c r="AB420" s="34">
        <f t="shared" si="298"/>
        <v>0.28000000000000003</v>
      </c>
      <c r="AC420" s="30">
        <f t="shared" si="294"/>
        <v>0.28000000000000003</v>
      </c>
      <c r="AD420" s="30">
        <f t="shared" si="274"/>
        <v>0.28000000000000003</v>
      </c>
      <c r="AE420" s="15">
        <f>data!G419</f>
        <v>0.23391812865497075</v>
      </c>
      <c r="AF420" s="30">
        <f t="shared" si="299"/>
        <v>-1.5625000000000014E-3</v>
      </c>
      <c r="AG420" s="30">
        <f t="shared" si="283"/>
        <v>0</v>
      </c>
      <c r="AH420" s="15" t="str">
        <f t="shared" si="288"/>
        <v/>
      </c>
      <c r="AI420" s="9">
        <f>data!C419</f>
        <v>16.3928461042468</v>
      </c>
      <c r="AJ420" s="8">
        <f t="shared" si="284"/>
        <v>5.1948051948051965E-2</v>
      </c>
      <c r="AK420" s="8">
        <f t="shared" si="285"/>
        <v>5.1948051948051965E-2</v>
      </c>
      <c r="AL420" s="74">
        <f t="shared" si="289"/>
        <v>5.1948051948051965E-2</v>
      </c>
      <c r="AR420" s="46">
        <f t="shared" si="278"/>
        <v>4.6400625978090693E-2</v>
      </c>
      <c r="AS420" s="46">
        <f t="shared" si="296"/>
        <v>0.32476562500000006</v>
      </c>
      <c r="AT420" s="46">
        <f t="shared" si="279"/>
        <v>0.32640062597809072</v>
      </c>
    </row>
    <row r="421" spans="1:46">
      <c r="A421">
        <v>1788</v>
      </c>
      <c r="B421">
        <v>1788</v>
      </c>
      <c r="C421">
        <f t="shared" si="268"/>
        <v>1788</v>
      </c>
      <c r="D421">
        <f t="shared" si="269"/>
        <v>1788</v>
      </c>
      <c r="E421" s="15">
        <f t="shared" si="270"/>
        <v>1788</v>
      </c>
      <c r="F421" s="9">
        <f>IF(data!V420="","",data!V420)</f>
        <v>245.5</v>
      </c>
      <c r="G421" s="77">
        <f t="shared" si="300"/>
        <v>3.9957682291666664E-2</v>
      </c>
      <c r="H421" s="35">
        <f t="shared" si="286"/>
        <v>3.7656250000000002E-2</v>
      </c>
      <c r="I421" s="9">
        <f>IF(data!Z420="","",data!Z420)</f>
        <v>6400</v>
      </c>
      <c r="J421" s="9">
        <f t="shared" si="275"/>
        <v>6400</v>
      </c>
      <c r="K421" s="8">
        <f t="shared" si="290"/>
        <v>4.1666666666666741E-2</v>
      </c>
      <c r="L421" s="45">
        <f t="shared" si="280"/>
        <v>4.1666666666666741E-2</v>
      </c>
      <c r="M421" s="8">
        <f t="shared" si="293"/>
        <v>4.1666666666666741E-2</v>
      </c>
      <c r="N421" s="8">
        <f t="shared" si="272"/>
        <v>4.1666666666666741E-2</v>
      </c>
      <c r="P421" s="20">
        <f>IF(data!U420="","",data!U420)</f>
        <v>1.0816803008220475</v>
      </c>
      <c r="Q421" s="20">
        <f>IF(ISNA(data!Y420)=TRUE,"",IF(data!Y420="","",data!Y420))</f>
        <v>28.198590326929143</v>
      </c>
      <c r="R421" s="20">
        <f t="shared" si="281"/>
        <v>28.198590326929143</v>
      </c>
      <c r="S421" s="8">
        <f t="shared" si="291"/>
        <v>7.5646794150731278E-2</v>
      </c>
      <c r="T421" s="34">
        <f t="shared" si="297"/>
        <v>7.5646794150731278E-2</v>
      </c>
      <c r="U421" s="30">
        <f t="shared" si="295"/>
        <v>7.5646794150731278E-2</v>
      </c>
      <c r="V421" s="30">
        <f t="shared" si="273"/>
        <v>7.5646794150731278E-2</v>
      </c>
      <c r="X421" s="9">
        <f>IF(data!W420="","",data!W420)</f>
        <v>1049.5125</v>
      </c>
      <c r="Y421" s="96">
        <f>IF(data!AA420="",#N/A,data!AA420)</f>
        <v>27360.000000000004</v>
      </c>
      <c r="Z421" s="99">
        <f t="shared" si="282"/>
        <v>27360.000000000004</v>
      </c>
      <c r="AA421" s="8">
        <f t="shared" si="292"/>
        <v>4.1666666666666741E-2</v>
      </c>
      <c r="AB421" s="34">
        <f t="shared" si="298"/>
        <v>4.1666666666666741E-2</v>
      </c>
      <c r="AC421" s="30">
        <f t="shared" si="294"/>
        <v>4.1666666666666741E-2</v>
      </c>
      <c r="AD421" s="30">
        <f t="shared" si="274"/>
        <v>4.1666666666666741E-2</v>
      </c>
      <c r="AE421" s="15">
        <f>data!G420</f>
        <v>0.23391812865497075</v>
      </c>
      <c r="AF421" s="30">
        <f t="shared" si="299"/>
        <v>-1.5625000000000014E-3</v>
      </c>
      <c r="AG421" s="30">
        <f t="shared" si="283"/>
        <v>0</v>
      </c>
      <c r="AH421" s="15" t="str">
        <f t="shared" si="288"/>
        <v/>
      </c>
      <c r="AI421" s="9">
        <f>data!C420</f>
        <v>15.874989310103926</v>
      </c>
      <c r="AJ421" s="8">
        <f t="shared" si="284"/>
        <v>-3.1590413943355156E-2</v>
      </c>
      <c r="AK421" s="8">
        <f t="shared" si="285"/>
        <v>-3.1590413943355156E-2</v>
      </c>
      <c r="AL421" s="74">
        <f t="shared" si="289"/>
        <v>-3.1590413943355156E-2</v>
      </c>
      <c r="AR421" s="46">
        <f t="shared" si="278"/>
        <v>4.1585159102764724E-2</v>
      </c>
      <c r="AS421" s="46">
        <f t="shared" si="296"/>
        <v>8.1624348958333398E-2</v>
      </c>
      <c r="AT421" s="46">
        <f t="shared" si="279"/>
        <v>8.3251825769431465E-2</v>
      </c>
    </row>
    <row r="422" spans="1:46">
      <c r="A422">
        <v>1789</v>
      </c>
      <c r="B422">
        <v>1789</v>
      </c>
      <c r="C422">
        <f t="shared" si="268"/>
        <v>1789</v>
      </c>
      <c r="D422">
        <f t="shared" si="269"/>
        <v>1789</v>
      </c>
      <c r="E422" s="15">
        <f t="shared" si="270"/>
        <v>1789</v>
      </c>
      <c r="F422" s="9">
        <f>IF(data!V421="","",data!V421)</f>
        <v>241</v>
      </c>
      <c r="G422" s="77">
        <f t="shared" si="300"/>
        <v>3.7656250000000002E-2</v>
      </c>
      <c r="H422" s="35">
        <f t="shared" si="286"/>
        <v>3.4531249999999999E-2</v>
      </c>
      <c r="I422" s="9">
        <f>IF(data!Z421="","",data!Z421)</f>
        <v>6400</v>
      </c>
      <c r="J422" s="9">
        <f t="shared" si="275"/>
        <v>6400</v>
      </c>
      <c r="K422" s="8">
        <f t="shared" si="290"/>
        <v>0</v>
      </c>
      <c r="L422" s="45">
        <f t="shared" si="280"/>
        <v>0</v>
      </c>
      <c r="M422" s="8">
        <f t="shared" si="293"/>
        <v>0</v>
      </c>
      <c r="N422" s="8">
        <f t="shared" si="272"/>
        <v>0</v>
      </c>
      <c r="P422" s="20">
        <f>IF(data!U421="","",data!U421)</f>
        <v>0.99998672188728832</v>
      </c>
      <c r="Q422" s="20">
        <f>IF(ISNA(data!Y421)=TRUE,"",IF(data!Y421="","",data!Y421))</f>
        <v>26.555663983728813</v>
      </c>
      <c r="R422" s="20">
        <f t="shared" si="281"/>
        <v>26.555663983728813</v>
      </c>
      <c r="S422" s="8">
        <f t="shared" si="291"/>
        <v>-5.8262711864407124E-2</v>
      </c>
      <c r="T422" s="34">
        <f t="shared" si="297"/>
        <v>-5.8262711864407124E-2</v>
      </c>
      <c r="U422" s="30">
        <f t="shared" si="295"/>
        <v>-5.8262711864407124E-2</v>
      </c>
      <c r="V422" s="30">
        <f t="shared" si="273"/>
        <v>-5.8262711864407124E-2</v>
      </c>
      <c r="X422" s="9">
        <f>IF(data!W421="","",data!W421)</f>
        <v>1030.2750000000001</v>
      </c>
      <c r="Y422" s="96">
        <f>IF(data!AA421="",#N/A,data!AA421)</f>
        <v>27360.000000000004</v>
      </c>
      <c r="Z422" s="99">
        <f t="shared" si="282"/>
        <v>27360.000000000004</v>
      </c>
      <c r="AA422" s="8">
        <f t="shared" si="292"/>
        <v>0</v>
      </c>
      <c r="AB422" s="34">
        <f t="shared" si="298"/>
        <v>0</v>
      </c>
      <c r="AC422" s="30">
        <f t="shared" si="294"/>
        <v>0</v>
      </c>
      <c r="AD422" s="30">
        <f t="shared" si="274"/>
        <v>0</v>
      </c>
      <c r="AE422" s="15">
        <f>data!G421</f>
        <v>0.23391812865497075</v>
      </c>
      <c r="AF422" s="30">
        <f t="shared" si="299"/>
        <v>-1.5625000000000014E-3</v>
      </c>
      <c r="AG422" s="30">
        <f t="shared" si="283"/>
        <v>0</v>
      </c>
      <c r="AH422" s="15" t="str">
        <f t="shared" si="288"/>
        <v/>
      </c>
      <c r="AI422" s="9">
        <f>data!C421</f>
        <v>16.857131505892134</v>
      </c>
      <c r="AJ422" s="8">
        <f t="shared" si="284"/>
        <v>6.1867266591676184E-2</v>
      </c>
      <c r="AK422" s="8">
        <f t="shared" si="285"/>
        <v>6.1867266591676184E-2</v>
      </c>
      <c r="AL422" s="74">
        <f t="shared" si="289"/>
        <v>6.1867266591676184E-2</v>
      </c>
      <c r="AR422" s="46">
        <f t="shared" si="278"/>
        <v>3.9280125195618076E-2</v>
      </c>
      <c r="AS422" s="46">
        <f t="shared" si="296"/>
        <v>3.7656250000000002E-2</v>
      </c>
      <c r="AT422" s="46">
        <f t="shared" si="279"/>
        <v>3.9280125195618076E-2</v>
      </c>
    </row>
    <row r="423" spans="1:46">
      <c r="A423">
        <v>1790</v>
      </c>
      <c r="B423">
        <v>1790</v>
      </c>
      <c r="C423">
        <f t="shared" si="268"/>
        <v>1790</v>
      </c>
      <c r="D423">
        <f t="shared" si="269"/>
        <v>1790</v>
      </c>
      <c r="E423" s="15">
        <f t="shared" si="270"/>
        <v>1790</v>
      </c>
      <c r="F423" s="9">
        <f>IF(data!V422="","",data!V422)</f>
        <v>221</v>
      </c>
      <c r="G423" s="77">
        <f t="shared" si="300"/>
        <v>3.4531249999999999E-2</v>
      </c>
      <c r="H423" s="35">
        <f t="shared" si="286"/>
        <v>0.10160156247354125</v>
      </c>
      <c r="I423" s="9">
        <f>IF(data!Z422="","",data!Z422)</f>
        <v>2258.8235300000001</v>
      </c>
      <c r="J423" s="9">
        <f t="shared" si="275"/>
        <v>2258.8235300000001</v>
      </c>
      <c r="K423" s="8">
        <f t="shared" si="290"/>
        <v>-0.64705882343749999</v>
      </c>
      <c r="L423" s="45">
        <f t="shared" si="280"/>
        <v>-0.64705882343749999</v>
      </c>
      <c r="M423" s="8">
        <f t="shared" si="293"/>
        <v>-0.64705882343749999</v>
      </c>
      <c r="N423" s="8">
        <f t="shared" si="272"/>
        <v>-0.64705882343749999</v>
      </c>
      <c r="P423" s="20">
        <f>IF(data!U422="","",data!U422)</f>
        <v>0.84316388640545448</v>
      </c>
      <c r="Q423" s="20">
        <f>IF(ISNA(data!Y422)=TRUE,"",IF(data!Y422="","",data!Y422))</f>
        <v>8.6179114310356919</v>
      </c>
      <c r="R423" s="20">
        <f t="shared" si="281"/>
        <v>8.6179114310356919</v>
      </c>
      <c r="S423" s="8">
        <f t="shared" si="291"/>
        <v>-0.67547746362824679</v>
      </c>
      <c r="T423" s="34">
        <f t="shared" si="297"/>
        <v>-0.67547746362824679</v>
      </c>
      <c r="U423" s="30">
        <f t="shared" si="295"/>
        <v>-0.67547746362824679</v>
      </c>
      <c r="V423" s="30">
        <f t="shared" si="273"/>
        <v>-0.67547746362824679</v>
      </c>
      <c r="X423" s="9">
        <f>IF(data!W422="","",data!W422)</f>
        <v>944.77500000000009</v>
      </c>
      <c r="Y423" s="96">
        <f>IF(data!AA422="",#N/A,data!AA422)</f>
        <v>9656.4705907500011</v>
      </c>
      <c r="Z423" s="99">
        <f t="shared" si="282"/>
        <v>9656.4705907500011</v>
      </c>
      <c r="AA423" s="8">
        <f t="shared" si="292"/>
        <v>-0.64705882343749999</v>
      </c>
      <c r="AB423" s="34">
        <f t="shared" si="298"/>
        <v>-0.64705882343749999</v>
      </c>
      <c r="AC423" s="30">
        <f t="shared" si="294"/>
        <v>-0.64705882343749999</v>
      </c>
      <c r="AD423" s="30">
        <f t="shared" si="274"/>
        <v>-0.64705882343749999</v>
      </c>
      <c r="AE423" s="15">
        <f>data!G422</f>
        <v>0.23391812865497075</v>
      </c>
      <c r="AF423" s="30">
        <f t="shared" si="299"/>
        <v>-1.5625000000000014E-3</v>
      </c>
      <c r="AG423" s="30">
        <f t="shared" si="283"/>
        <v>0</v>
      </c>
      <c r="AH423" s="15" t="str">
        <f t="shared" si="288"/>
        <v/>
      </c>
      <c r="AI423" s="9">
        <f>data!C422</f>
        <v>18.33332098804653</v>
      </c>
      <c r="AJ423" s="8">
        <f t="shared" si="284"/>
        <v>8.7570621468926468E-2</v>
      </c>
      <c r="AK423" s="8">
        <f t="shared" si="285"/>
        <v>8.7570621468926468E-2</v>
      </c>
      <c r="AL423" s="74">
        <f t="shared" si="289"/>
        <v>8.7570621468926468E-2</v>
      </c>
      <c r="AR423" s="46">
        <f t="shared" si="278"/>
        <v>3.6150234741783915E-2</v>
      </c>
      <c r="AS423" s="46">
        <f t="shared" si="296"/>
        <v>-0.61252757343749997</v>
      </c>
      <c r="AT423" s="46">
        <f t="shared" si="279"/>
        <v>-0.61090858869571607</v>
      </c>
    </row>
    <row r="424" spans="1:46">
      <c r="A424">
        <v>1791</v>
      </c>
      <c r="B424">
        <v>1791</v>
      </c>
      <c r="C424">
        <f t="shared" si="268"/>
        <v>1791</v>
      </c>
      <c r="D424">
        <f t="shared" si="269"/>
        <v>1791</v>
      </c>
      <c r="E424" s="15">
        <f t="shared" si="270"/>
        <v>1791</v>
      </c>
      <c r="F424" s="9">
        <f>IF(data!V423="","",data!V423)</f>
        <v>229.5</v>
      </c>
      <c r="G424" s="77">
        <f t="shared" si="300"/>
        <v>0.10160156247354125</v>
      </c>
      <c r="H424" s="35">
        <f t="shared" si="286"/>
        <v>7.4267399267399267E-2</v>
      </c>
      <c r="I424" s="9">
        <f>IF(data!Z423="","",data!Z423)</f>
        <v>6825</v>
      </c>
      <c r="J424" s="9">
        <f t="shared" si="275"/>
        <v>6825</v>
      </c>
      <c r="K424" s="8">
        <f t="shared" si="290"/>
        <v>2.0214843742131547</v>
      </c>
      <c r="L424" s="45">
        <f t="shared" si="280"/>
        <v>2.0214843742131547</v>
      </c>
      <c r="M424" s="8">
        <f t="shared" si="293"/>
        <v>2.0214843742131547</v>
      </c>
      <c r="N424" s="8">
        <f t="shared" si="272"/>
        <v>2.0214843742131547</v>
      </c>
      <c r="P424" s="20">
        <f>IF(data!U423="","",data!U423)</f>
        <v>0.96040856883461545</v>
      </c>
      <c r="Q424" s="20">
        <f>IF(ISNA(data!Y423)=TRUE,"",IF(data!Y423="","",data!Y423))</f>
        <v>28.561169857500005</v>
      </c>
      <c r="R424" s="20">
        <f t="shared" si="281"/>
        <v>28.561169857500005</v>
      </c>
      <c r="S424" s="8">
        <f t="shared" si="291"/>
        <v>2.314163772285085</v>
      </c>
      <c r="T424" s="34">
        <f t="shared" si="297"/>
        <v>2.314163772285085</v>
      </c>
      <c r="U424" s="30">
        <f t="shared" si="295"/>
        <v>2.314163772285085</v>
      </c>
      <c r="V424" s="30">
        <f t="shared" si="273"/>
        <v>2.314163772285085</v>
      </c>
      <c r="X424" s="9">
        <f>IF(data!W423="","",data!W423)</f>
        <v>951.679125</v>
      </c>
      <c r="Y424" s="96">
        <f>IF(data!AA423="",#N/A,data!AA423)</f>
        <v>28301.568749999999</v>
      </c>
      <c r="Z424" s="99">
        <f t="shared" si="282"/>
        <v>28301.568749999999</v>
      </c>
      <c r="AA424" s="8">
        <f t="shared" si="292"/>
        <v>1.9308398429867601</v>
      </c>
      <c r="AB424" s="34">
        <f t="shared" si="298"/>
        <v>1.9308398429867601</v>
      </c>
      <c r="AC424" s="30">
        <f t="shared" si="294"/>
        <v>1.9308398429867601</v>
      </c>
      <c r="AD424" s="30">
        <f t="shared" si="274"/>
        <v>1.9308398429867601</v>
      </c>
      <c r="AE424" s="15">
        <f>data!G423</f>
        <v>0.2411527099535781</v>
      </c>
      <c r="AF424" s="30">
        <f t="shared" si="299"/>
        <v>-1.5625000000000014E-3</v>
      </c>
      <c r="AG424" s="30">
        <f t="shared" si="283"/>
        <v>3.0927835051546504E-2</v>
      </c>
      <c r="AH424" s="15" t="str">
        <f t="shared" si="288"/>
        <v/>
      </c>
      <c r="AI424" s="9">
        <f>data!C423</f>
        <v>16.71427445923203</v>
      </c>
      <c r="AJ424" s="8">
        <f t="shared" si="284"/>
        <v>-8.8311688311688452E-2</v>
      </c>
      <c r="AK424" s="8">
        <f t="shared" si="285"/>
        <v>-8.8311688311688452E-2</v>
      </c>
      <c r="AL424" s="74">
        <f t="shared" si="289"/>
        <v>-8.8311688311688452E-2</v>
      </c>
      <c r="AR424" s="46">
        <f t="shared" si="278"/>
        <v>0.10332550858069878</v>
      </c>
      <c r="AS424" s="46">
        <f t="shared" si="296"/>
        <v>2.1230859366866959</v>
      </c>
      <c r="AT424" s="46">
        <f t="shared" si="279"/>
        <v>2.0341653515674589</v>
      </c>
    </row>
    <row r="425" spans="1:46">
      <c r="A425">
        <v>1792</v>
      </c>
      <c r="B425">
        <v>1792</v>
      </c>
      <c r="C425">
        <f t="shared" si="268"/>
        <v>1792</v>
      </c>
      <c r="D425">
        <f t="shared" si="269"/>
        <v>1792</v>
      </c>
      <c r="E425" s="15">
        <f t="shared" si="270"/>
        <v>1792</v>
      </c>
      <c r="F425" s="9">
        <f>IF(data!V424="","",data!V424)</f>
        <v>506.875</v>
      </c>
      <c r="G425" s="77">
        <f t="shared" si="300"/>
        <v>7.4267399267399267E-2</v>
      </c>
      <c r="H425" s="35">
        <f t="shared" si="286"/>
        <v>0.10818548387096774</v>
      </c>
      <c r="I425" s="9">
        <f>IF(data!Z424="","",data!Z424)</f>
        <v>6200</v>
      </c>
      <c r="J425" s="9">
        <f t="shared" si="275"/>
        <v>6200</v>
      </c>
      <c r="K425" s="8">
        <f t="shared" si="290"/>
        <v>-9.1575091575091583E-2</v>
      </c>
      <c r="L425" s="45">
        <f t="shared" si="280"/>
        <v>-9.1575091575091583E-2</v>
      </c>
      <c r="M425" s="8">
        <f t="shared" si="293"/>
        <v>-9.1575091575091583E-2</v>
      </c>
      <c r="N425" s="8">
        <f t="shared" si="272"/>
        <v>-9.1575091575091583E-2</v>
      </c>
      <c r="P425" s="20">
        <f>IF(data!U424="","",data!U424)</f>
        <v>1.4849733147408377</v>
      </c>
      <c r="Q425" s="20">
        <f>IF(ISNA(data!Y424)=TRUE,"",IF(data!Y424="","",data!Y424))</f>
        <v>18.163915267853401</v>
      </c>
      <c r="R425" s="20">
        <f t="shared" si="281"/>
        <v>18.163915267853401</v>
      </c>
      <c r="S425" s="8">
        <f t="shared" si="291"/>
        <v>-0.36403461908323553</v>
      </c>
      <c r="T425" s="34">
        <f t="shared" si="297"/>
        <v>-0.36403461908323553</v>
      </c>
      <c r="U425" s="30">
        <f t="shared" si="295"/>
        <v>-0.36403461908323553</v>
      </c>
      <c r="V425" s="30">
        <f t="shared" si="273"/>
        <v>-0.36403461908323553</v>
      </c>
      <c r="X425" s="9">
        <f>IF(data!W424="","",data!W424)</f>
        <v>1755.1814062500002</v>
      </c>
      <c r="Y425" s="96">
        <f>IF(data!AA424="",#N/A,data!AA424)</f>
        <v>21469.050000000003</v>
      </c>
      <c r="Z425" s="99">
        <f t="shared" si="282"/>
        <v>21469.050000000003</v>
      </c>
      <c r="AA425" s="8">
        <f t="shared" si="292"/>
        <v>-0.2414183754389938</v>
      </c>
      <c r="AB425" s="34">
        <f t="shared" si="298"/>
        <v>-0.2414183754389938</v>
      </c>
      <c r="AC425" s="30">
        <f t="shared" si="294"/>
        <v>-0.2414183754389938</v>
      </c>
      <c r="AD425" s="30">
        <f t="shared" si="274"/>
        <v>-0.2414183754389938</v>
      </c>
      <c r="AE425" s="15">
        <f>data!G424</f>
        <v>0.28878781315428481</v>
      </c>
      <c r="AF425" s="30">
        <f t="shared" si="299"/>
        <v>-1.5625000000000014E-3</v>
      </c>
      <c r="AG425" s="30">
        <f t="shared" si="283"/>
        <v>0.19753086419753063</v>
      </c>
      <c r="AH425" s="15">
        <f t="shared" si="288"/>
        <v>0.19753086419753063</v>
      </c>
      <c r="AI425" s="9">
        <f>data!C424</f>
        <v>23.874983923069689</v>
      </c>
      <c r="AJ425" s="8">
        <f t="shared" si="284"/>
        <v>0.42841880341880367</v>
      </c>
      <c r="AK425" s="8">
        <f t="shared" si="285"/>
        <v>0.42841880341880367</v>
      </c>
      <c r="AL425" s="74">
        <f t="shared" si="289"/>
        <v>0.42841880341880367</v>
      </c>
      <c r="AR425" s="46">
        <f t="shared" si="278"/>
        <v>7.5948568906315295E-2</v>
      </c>
      <c r="AS425" s="46">
        <f t="shared" si="296"/>
        <v>-1.7307692307692316E-2</v>
      </c>
      <c r="AT425" s="46">
        <f t="shared" si="279"/>
        <v>-0.16546980653267851</v>
      </c>
    </row>
    <row r="426" spans="1:46">
      <c r="A426">
        <v>1793</v>
      </c>
      <c r="B426">
        <v>1793</v>
      </c>
      <c r="C426">
        <f t="shared" si="268"/>
        <v>1793</v>
      </c>
      <c r="D426">
        <f t="shared" si="269"/>
        <v>1793</v>
      </c>
      <c r="E426" s="15">
        <f t="shared" si="270"/>
        <v>1793</v>
      </c>
      <c r="F426" s="9">
        <f>IF(data!V425="","",data!V425)</f>
        <v>670.75</v>
      </c>
      <c r="G426" s="77">
        <f t="shared" si="300"/>
        <v>0.10818548387096774</v>
      </c>
      <c r="H426" s="35">
        <f t="shared" si="286"/>
        <v>5.8461538461538464E-3</v>
      </c>
      <c r="I426" s="9">
        <f>IF(data!Z425="","",data!Z425)</f>
        <v>13000</v>
      </c>
      <c r="J426" s="9">
        <f t="shared" si="275"/>
        <v>13000</v>
      </c>
      <c r="K426" s="8">
        <f t="shared" si="290"/>
        <v>1.096774193548387</v>
      </c>
      <c r="L426" s="45">
        <f t="shared" si="280"/>
        <v>1.096774193548387</v>
      </c>
      <c r="M426" s="8">
        <f t="shared" si="293"/>
        <v>1.096774193548387</v>
      </c>
      <c r="N426" s="8">
        <f t="shared" si="272"/>
        <v>1.096774193548387</v>
      </c>
      <c r="P426" s="20">
        <f>IF(data!U425="","",data!U425)</f>
        <v>1.5602292350706684</v>
      </c>
      <c r="Q426" s="20">
        <f>IF(ISNA(data!Y425)=TRUE,"",IF(data!Y425="","",data!Y425))</f>
        <v>30.239254649151977</v>
      </c>
      <c r="R426" s="20">
        <f t="shared" si="281"/>
        <v>30.239254649151977</v>
      </c>
      <c r="S426" s="8">
        <f t="shared" si="291"/>
        <v>0.66479826641063333</v>
      </c>
      <c r="T426" s="34">
        <f t="shared" si="297"/>
        <v>0.66479826641063333</v>
      </c>
      <c r="U426" s="30">
        <f t="shared" si="295"/>
        <v>0.66479826641063333</v>
      </c>
      <c r="V426" s="30">
        <f t="shared" si="273"/>
        <v>0.66479826641063333</v>
      </c>
      <c r="X426" s="9">
        <f>IF(data!W425="","",data!W425)</f>
        <v>1491.0772500000003</v>
      </c>
      <c r="Y426" s="96">
        <f>IF(data!AA425="",#N/A,data!AA425)</f>
        <v>28899.000000000004</v>
      </c>
      <c r="Z426" s="99">
        <f t="shared" si="282"/>
        <v>28899.000000000004</v>
      </c>
      <c r="AA426" s="8">
        <f t="shared" si="292"/>
        <v>0.34607726005575468</v>
      </c>
      <c r="AB426" s="34">
        <f t="shared" si="298"/>
        <v>0.34607726005575468</v>
      </c>
      <c r="AC426" s="30">
        <f t="shared" si="294"/>
        <v>0.34607726005575468</v>
      </c>
      <c r="AD426" s="30">
        <f t="shared" si="274"/>
        <v>0.34607726005575468</v>
      </c>
      <c r="AE426" s="15">
        <f>data!G425</f>
        <v>0.44984255510571292</v>
      </c>
      <c r="AF426" s="30">
        <f t="shared" si="299"/>
        <v>-1.5625000000000014E-3</v>
      </c>
      <c r="AG426" s="30">
        <f t="shared" si="283"/>
        <v>0.55769230769230771</v>
      </c>
      <c r="AH426" s="15">
        <f t="shared" si="288"/>
        <v>0.55769230769230771</v>
      </c>
      <c r="AI426" s="9">
        <f>data!C425</f>
        <v>30.06997975148505</v>
      </c>
      <c r="AJ426" s="8">
        <f t="shared" si="284"/>
        <v>0.259476439790576</v>
      </c>
      <c r="AK426" s="8">
        <f t="shared" si="285"/>
        <v>0.259476439790576</v>
      </c>
      <c r="AL426" s="74">
        <f t="shared" si="289"/>
        <v>0.259476439790576</v>
      </c>
      <c r="AR426" s="46">
        <f t="shared" si="278"/>
        <v>0.10991973345449035</v>
      </c>
      <c r="AS426" s="46">
        <f t="shared" si="296"/>
        <v>1.2049596774193547</v>
      </c>
      <c r="AT426" s="46">
        <f t="shared" si="279"/>
        <v>0.45599699351024503</v>
      </c>
    </row>
    <row r="427" spans="1:46">
      <c r="A427">
        <v>1794</v>
      </c>
      <c r="B427">
        <v>1794</v>
      </c>
      <c r="C427">
        <f t="shared" si="268"/>
        <v>1794</v>
      </c>
      <c r="D427">
        <f t="shared" si="269"/>
        <v>1794</v>
      </c>
      <c r="E427" s="15">
        <f t="shared" si="270"/>
        <v>1794</v>
      </c>
      <c r="F427" s="9">
        <f>IF(data!V426="","",data!V426)</f>
        <v>76</v>
      </c>
      <c r="G427" s="77">
        <f t="shared" si="300"/>
        <v>5.8461538461538464E-3</v>
      </c>
      <c r="H427" s="35">
        <f t="shared" si="286"/>
        <v>0.51127200000000006</v>
      </c>
      <c r="I427" s="9">
        <f>IF(data!Z426="","",data!Z426)</f>
        <v>2500</v>
      </c>
      <c r="J427" s="9">
        <f t="shared" si="275"/>
        <v>2500</v>
      </c>
      <c r="K427" s="8">
        <f t="shared" si="290"/>
        <v>-0.80769230769230771</v>
      </c>
      <c r="L427" s="45">
        <f t="shared" si="280"/>
        <v>-0.80769230769230771</v>
      </c>
      <c r="M427" s="8">
        <f t="shared" si="293"/>
        <v>-0.80769230769230771</v>
      </c>
      <c r="N427" s="8">
        <f t="shared" si="272"/>
        <v>-0.80769230769230771</v>
      </c>
      <c r="P427" s="20">
        <f>IF(data!U426="","",data!U426)</f>
        <v>0.28275930210638295</v>
      </c>
      <c r="Q427" s="20">
        <f>IF(ISNA(data!Y426)=TRUE,"",IF(data!Y426="","",data!Y426))</f>
        <v>2.8695661538461539</v>
      </c>
      <c r="R427" s="20">
        <f t="shared" si="281"/>
        <v>2.8695661538461539</v>
      </c>
      <c r="S427" s="8">
        <f t="shared" si="291"/>
        <v>-0.90510460038979079</v>
      </c>
      <c r="T427" s="34">
        <f t="shared" si="297"/>
        <v>-0.90510460038979079</v>
      </c>
      <c r="U427" s="30">
        <f t="shared" si="295"/>
        <v>-0.90510460038979079</v>
      </c>
      <c r="V427" s="30">
        <f t="shared" si="273"/>
        <v>-0.90510460038979079</v>
      </c>
      <c r="X427" s="9">
        <f>IF(data!W426="","",data!W426)</f>
        <v>155.952</v>
      </c>
      <c r="Y427" s="96">
        <f>IF(data!AA426="",#N/A,data!AA426)</f>
        <v>5130</v>
      </c>
      <c r="Z427" s="99">
        <f t="shared" si="282"/>
        <v>5130</v>
      </c>
      <c r="AA427" s="8">
        <f t="shared" si="292"/>
        <v>-0.8224852071005917</v>
      </c>
      <c r="AB427" s="34">
        <f t="shared" si="298"/>
        <v>-0.8224852071005917</v>
      </c>
      <c r="AC427" s="30">
        <f t="shared" si="294"/>
        <v>-0.8224852071005917</v>
      </c>
      <c r="AD427" s="30">
        <f t="shared" si="274"/>
        <v>-0.8224852071005917</v>
      </c>
      <c r="AE427" s="15">
        <f>data!G426</f>
        <v>0.48732943469785572</v>
      </c>
      <c r="AF427" s="30">
        <f t="shared" si="299"/>
        <v>-1.5625000000000014E-3</v>
      </c>
      <c r="AG427" s="30">
        <f t="shared" si="283"/>
        <v>8.3333333333333481E-2</v>
      </c>
      <c r="AH427" s="15">
        <f t="shared" si="288"/>
        <v>8.3333333333333481E-2</v>
      </c>
      <c r="AI427" s="9">
        <f>data!C426</f>
        <v>18.799987340469531</v>
      </c>
      <c r="AJ427" s="8">
        <f t="shared" si="284"/>
        <v>-0.37479215164615909</v>
      </c>
      <c r="AK427" s="8">
        <f t="shared" si="285"/>
        <v>-0.37479215164615909</v>
      </c>
      <c r="AL427" s="74">
        <f t="shared" si="289"/>
        <v>-0.37479215164615909</v>
      </c>
      <c r="AR427" s="46">
        <f t="shared" si="278"/>
        <v>7.4202479836282809E-3</v>
      </c>
      <c r="AS427" s="46">
        <f t="shared" si="296"/>
        <v>-0.80184615384615388</v>
      </c>
      <c r="AT427" s="46">
        <f t="shared" si="279"/>
        <v>-0.81506495911696342</v>
      </c>
    </row>
    <row r="428" spans="1:46">
      <c r="A428">
        <v>1795</v>
      </c>
      <c r="B428">
        <v>1795</v>
      </c>
      <c r="C428">
        <f t="shared" si="268"/>
        <v>1795</v>
      </c>
      <c r="D428">
        <f t="shared" si="269"/>
        <v>1795</v>
      </c>
      <c r="E428" s="15">
        <f t="shared" si="270"/>
        <v>1795</v>
      </c>
      <c r="F428" s="9">
        <f>IF(data!V427="","",data!V427)</f>
        <v>1278.18</v>
      </c>
      <c r="G428" s="77">
        <f t="shared" si="300"/>
        <v>0.51127200000000006</v>
      </c>
      <c r="H428" s="35">
        <f t="shared" si="286"/>
        <v>8.7441666666666681E-2</v>
      </c>
      <c r="I428" s="9">
        <f>IF(data!Z427="","",data!Z427)</f>
        <v>4800</v>
      </c>
      <c r="J428" s="9">
        <f t="shared" si="275"/>
        <v>4800</v>
      </c>
      <c r="K428" s="8">
        <f t="shared" ref="K428:K458" si="301">M428</f>
        <v>0.91999999999999993</v>
      </c>
      <c r="L428" s="45">
        <f t="shared" si="280"/>
        <v>0.91999999999999993</v>
      </c>
      <c r="M428" s="8">
        <f t="shared" si="293"/>
        <v>0.91999999999999993</v>
      </c>
      <c r="N428" s="8">
        <f t="shared" si="272"/>
        <v>0.91999999999999993</v>
      </c>
      <c r="P428" s="20">
        <f>IF(data!U427="","",data!U427)</f>
        <v>1.0456517318570524</v>
      </c>
      <c r="Q428" s="20">
        <f>IF(ISNA(data!Y427)=TRUE,"",IF(data!Y427="","",data!Y427))</f>
        <v>2.0660876307692311</v>
      </c>
      <c r="R428" s="20">
        <f t="shared" si="281"/>
        <v>2.0660876307692311</v>
      </c>
      <c r="S428" s="8">
        <f t="shared" si="291"/>
        <v>-0.27999999999999992</v>
      </c>
      <c r="T428" s="34">
        <f t="shared" si="297"/>
        <v>-0.27999999999999992</v>
      </c>
      <c r="U428" s="30">
        <f t="shared" si="295"/>
        <v>-0.27999999999999992</v>
      </c>
      <c r="V428" s="30">
        <f t="shared" si="273"/>
        <v>-0.27999999999999992</v>
      </c>
      <c r="X428" s="9">
        <f>IF(data!W427="","",data!W427)</f>
        <v>327.85317000000003</v>
      </c>
      <c r="Y428" s="96">
        <f>IF(data!AA427="",#N/A,data!AA427)</f>
        <v>1231.2</v>
      </c>
      <c r="Z428" s="99">
        <f t="shared" si="282"/>
        <v>1231.2</v>
      </c>
      <c r="AA428" s="8">
        <f t="shared" si="292"/>
        <v>-0.76</v>
      </c>
      <c r="AB428" s="34">
        <f t="shared" si="298"/>
        <v>-0.76</v>
      </c>
      <c r="AC428" s="30">
        <f t="shared" si="294"/>
        <v>-0.76</v>
      </c>
      <c r="AD428" s="30">
        <f t="shared" si="274"/>
        <v>-0.76</v>
      </c>
      <c r="AE428" s="15">
        <f>data!G427</f>
        <v>3.8986354775828458</v>
      </c>
      <c r="AF428" s="30">
        <f t="shared" si="299"/>
        <v>-1.5625000000000014E-3</v>
      </c>
      <c r="AG428" s="30">
        <f t="shared" si="283"/>
        <v>7</v>
      </c>
      <c r="AH428" s="15">
        <f t="shared" si="288"/>
        <v>7</v>
      </c>
      <c r="AI428" s="9">
        <f>data!C427</f>
        <v>85.499942426071541</v>
      </c>
      <c r="AJ428" s="8"/>
      <c r="AK428" s="8"/>
      <c r="AL428" s="74">
        <f t="shared" si="289"/>
        <v>3.5478723404255321</v>
      </c>
      <c r="AR428" s="46">
        <f t="shared" si="278"/>
        <v>0.51363705790297343</v>
      </c>
      <c r="AS428" s="46">
        <f t="shared" si="296"/>
        <v>1.4312719999999999</v>
      </c>
      <c r="AT428" s="46">
        <f t="shared" si="279"/>
        <v>-0.24636294209702658</v>
      </c>
    </row>
    <row r="429" spans="1:46">
      <c r="A429">
        <v>1796</v>
      </c>
      <c r="B429">
        <v>1796</v>
      </c>
      <c r="C429">
        <f t="shared" si="268"/>
        <v>1796</v>
      </c>
      <c r="D429">
        <f t="shared" si="269"/>
        <v>1796</v>
      </c>
      <c r="E429" s="15">
        <f t="shared" si="270"/>
        <v>1796</v>
      </c>
      <c r="F429" s="9">
        <f>IF(data!V428="","",data!V428)</f>
        <v>419.72000000000008</v>
      </c>
      <c r="G429" s="77">
        <f t="shared" si="300"/>
        <v>8.7441666666666681E-2</v>
      </c>
      <c r="H429" s="35">
        <f t="shared" si="286"/>
        <v>4.9270833333333333E-2</v>
      </c>
      <c r="I429" s="9">
        <f>IF(data!Z428="","",data!Z428)</f>
        <v>4800</v>
      </c>
      <c r="J429" s="9">
        <f t="shared" si="275"/>
        <v>4800</v>
      </c>
      <c r="K429" s="8">
        <f t="shared" si="301"/>
        <v>0</v>
      </c>
      <c r="L429" s="45">
        <f t="shared" si="280"/>
        <v>0</v>
      </c>
      <c r="M429" s="8">
        <f t="shared" si="293"/>
        <v>0</v>
      </c>
      <c r="N429" s="8">
        <f t="shared" si="272"/>
        <v>0</v>
      </c>
      <c r="P429" s="20">
        <f>IF(data!U428="","",data!U428)</f>
        <v>1.1191315536000002</v>
      </c>
      <c r="Q429" s="20">
        <f>IF(ISNA(data!Y428)=TRUE,"",IF(data!Y428="","",data!Y428))</f>
        <v>15.98758285714286</v>
      </c>
      <c r="R429" s="20">
        <f t="shared" si="281"/>
        <v>15.98758285714286</v>
      </c>
      <c r="S429" s="8">
        <f t="shared" si="291"/>
        <v>6.7380952380952381</v>
      </c>
      <c r="T429" s="34">
        <f t="shared" si="297"/>
        <v>6.7380952380952381</v>
      </c>
      <c r="U429" s="30">
        <f t="shared" si="295"/>
        <v>6.7380952380952381</v>
      </c>
      <c r="V429" s="30">
        <f t="shared" si="273"/>
        <v>6.7380952380952381</v>
      </c>
      <c r="X429" s="9">
        <f>IF(data!W428="","",data!W428)</f>
        <v>31.400302500000013</v>
      </c>
      <c r="Y429" s="96">
        <f>IF(data!AA428="",#N/A,data!AA428)</f>
        <v>359.10000000000008</v>
      </c>
      <c r="Z429" s="99">
        <f t="shared" si="282"/>
        <v>359.10000000000008</v>
      </c>
      <c r="AA429" s="8">
        <f t="shared" si="292"/>
        <v>-0.70833333333333326</v>
      </c>
      <c r="AB429" s="34">
        <f t="shared" si="298"/>
        <v>-0.70833333333333326</v>
      </c>
      <c r="AC429" s="30">
        <f t="shared" si="294"/>
        <v>-0.70833333333333326</v>
      </c>
      <c r="AD429" s="30">
        <f t="shared" si="274"/>
        <v>-0.70833333333333326</v>
      </c>
      <c r="AE429" s="15">
        <f>data!G428</f>
        <v>13.366750208855469</v>
      </c>
      <c r="AF429" s="30">
        <f t="shared" si="299"/>
        <v>-1.5625000000000014E-3</v>
      </c>
      <c r="AG429" s="30">
        <f t="shared" si="283"/>
        <v>2.4285714285714279</v>
      </c>
      <c r="AH429" s="15">
        <f t="shared" si="288"/>
        <v>2.4285714285714279</v>
      </c>
      <c r="AI429" s="9">
        <f>data!C428</f>
        <v>26.232482335578037</v>
      </c>
      <c r="AJ429" s="8"/>
      <c r="AK429" s="8"/>
      <c r="AL429" s="74">
        <f t="shared" si="289"/>
        <v>-0.69318713450292391</v>
      </c>
      <c r="AR429" s="46">
        <f t="shared" si="278"/>
        <v>8.9143453312467313E-2</v>
      </c>
      <c r="AS429" s="46">
        <f t="shared" si="296"/>
        <v>8.7441666666666681E-2</v>
      </c>
      <c r="AT429" s="46">
        <f t="shared" si="279"/>
        <v>-0.61918988002086595</v>
      </c>
    </row>
    <row r="430" spans="1:46">
      <c r="A430">
        <v>1797</v>
      </c>
      <c r="B430">
        <v>1797</v>
      </c>
      <c r="C430">
        <f t="shared" si="268"/>
        <v>1797</v>
      </c>
      <c r="D430">
        <f t="shared" si="269"/>
        <v>1797</v>
      </c>
      <c r="E430" s="15">
        <f t="shared" si="270"/>
        <v>1797</v>
      </c>
      <c r="F430" s="9">
        <f>IF(data!V429="","",data!V429)</f>
        <v>236.5</v>
      </c>
      <c r="G430" s="77">
        <f t="shared" si="300"/>
        <v>4.9270833333333333E-2</v>
      </c>
      <c r="H430" s="35">
        <f t="shared" si="286"/>
        <v>8.3833333333333329E-2</v>
      </c>
      <c r="I430" s="9">
        <f>IF(data!Z429="","",data!Z429)</f>
        <v>3000</v>
      </c>
      <c r="J430" s="9">
        <f t="shared" si="275"/>
        <v>3000</v>
      </c>
      <c r="K430" s="8">
        <f t="shared" si="301"/>
        <v>-0.375</v>
      </c>
      <c r="L430" s="45">
        <f t="shared" si="280"/>
        <v>-0.375</v>
      </c>
      <c r="M430" s="8">
        <f t="shared" si="293"/>
        <v>-0.375</v>
      </c>
      <c r="N430" s="8">
        <f t="shared" si="272"/>
        <v>-0.375</v>
      </c>
      <c r="P430" s="20">
        <f>IF(data!U429="","",data!U429)</f>
        <v>0.83934866519999995</v>
      </c>
      <c r="Q430" s="20">
        <f>IF(ISNA(data!Y429)=TRUE,"",IF(data!Y429="","",data!Y429))</f>
        <v>10.647128945454543</v>
      </c>
      <c r="R430" s="20">
        <f t="shared" si="281"/>
        <v>10.647128945454543</v>
      </c>
      <c r="S430" s="8">
        <f t="shared" si="291"/>
        <v>-0.33403760652301062</v>
      </c>
      <c r="T430" s="34">
        <f t="shared" si="297"/>
        <v>-0.33403760652301062</v>
      </c>
      <c r="U430" s="30">
        <f t="shared" si="295"/>
        <v>-0.33403760652301062</v>
      </c>
      <c r="V430" s="30">
        <f t="shared" si="273"/>
        <v>-0.33403760652301062</v>
      </c>
      <c r="X430" s="9">
        <f>IF(data!W429="","",data!W429)</f>
        <v>1011.0375000000001</v>
      </c>
      <c r="Y430" s="96">
        <f>IF(data!AA429="",#N/A,data!AA429)</f>
        <v>12825.000000000002</v>
      </c>
      <c r="Z430" s="99">
        <f t="shared" si="282"/>
        <v>12825.000000000002</v>
      </c>
      <c r="AA430" s="8">
        <f t="shared" si="292"/>
        <v>34.714285714285708</v>
      </c>
      <c r="AB430" s="34">
        <f t="shared" si="298"/>
        <v>34.714285714285708</v>
      </c>
      <c r="AC430" s="30">
        <f>(Y430/Y429-1)/(A430-A429)</f>
        <v>34.714285714285708</v>
      </c>
      <c r="AD430" s="30">
        <f t="shared" si="274"/>
        <v>34.714285714285708</v>
      </c>
      <c r="AE430" s="15">
        <f>data!G429</f>
        <v>0.23391812865497075</v>
      </c>
      <c r="AF430" s="30">
        <f t="shared" si="299"/>
        <v>-1.5625000000000014E-3</v>
      </c>
      <c r="AG430" s="30">
        <f t="shared" si="283"/>
        <v>-0.98250000000000004</v>
      </c>
      <c r="AH430" s="15">
        <f t="shared" si="288"/>
        <v>-0.98250000000000004</v>
      </c>
      <c r="AI430" s="9">
        <f>data!C429</f>
        <v>19.708320062150019</v>
      </c>
      <c r="AJ430" s="8"/>
      <c r="AK430" s="8"/>
      <c r="AL430" s="74">
        <f t="shared" si="289"/>
        <v>-0.2487054861971475</v>
      </c>
      <c r="AR430" s="46">
        <f t="shared" si="278"/>
        <v>5.0912884715701656E-2</v>
      </c>
      <c r="AS430" s="46">
        <f t="shared" si="296"/>
        <v>-0.32572916666666668</v>
      </c>
      <c r="AT430" s="46">
        <f t="shared" si="279"/>
        <v>34.765198599001408</v>
      </c>
    </row>
    <row r="431" spans="1:46">
      <c r="A431">
        <v>1798</v>
      </c>
      <c r="B431">
        <v>1798</v>
      </c>
      <c r="C431">
        <f t="shared" si="268"/>
        <v>1798</v>
      </c>
      <c r="D431">
        <f t="shared" si="269"/>
        <v>1798</v>
      </c>
      <c r="E431" s="15">
        <f t="shared" si="270"/>
        <v>1798</v>
      </c>
      <c r="F431" s="9">
        <f>IF(data!V430="","",data!V430)</f>
        <v>251.5</v>
      </c>
      <c r="G431" s="35">
        <f t="shared" ref="G431:G456" si="302">F431/I430</f>
        <v>8.3833333333333329E-2</v>
      </c>
      <c r="H431" s="35">
        <f t="shared" si="286"/>
        <v>6.145833333333333E-2</v>
      </c>
      <c r="I431" s="9">
        <f>IF(data!Z430="","",data!Z430)</f>
        <v>4800</v>
      </c>
      <c r="J431" s="9">
        <f t="shared" si="275"/>
        <v>4800</v>
      </c>
      <c r="K431" s="8">
        <f t="shared" si="301"/>
        <v>0.60000000000000009</v>
      </c>
      <c r="L431" s="45">
        <f t="shared" si="280"/>
        <v>0.60000000000000009</v>
      </c>
      <c r="M431" s="8">
        <f t="shared" si="293"/>
        <v>0.60000000000000009</v>
      </c>
      <c r="N431" s="8">
        <f t="shared" si="272"/>
        <v>0.60000000000000009</v>
      </c>
      <c r="P431" s="20">
        <f>IF(data!U430="","",data!U430)</f>
        <v>0.97924010940000017</v>
      </c>
      <c r="Q431" s="20">
        <f>IF(ISNA(data!Y430)=TRUE,"",IF(data!Y430="","",data!Y430))</f>
        <v>18.689274453757456</v>
      </c>
      <c r="R431" s="20">
        <f t="shared" si="281"/>
        <v>18.689274453757456</v>
      </c>
      <c r="S431" s="8">
        <f t="shared" si="291"/>
        <v>0.75533465871438077</v>
      </c>
      <c r="T431" s="34">
        <f t="shared" si="297"/>
        <v>0.75533465871438077</v>
      </c>
      <c r="U431" s="30">
        <f t="shared" si="295"/>
        <v>0.75533465871438077</v>
      </c>
      <c r="V431" s="30">
        <f t="shared" si="273"/>
        <v>0.75533465871438077</v>
      </c>
      <c r="X431" s="9">
        <f>IF(data!W430="","",data!W430)</f>
        <v>1075.1625000000001</v>
      </c>
      <c r="Y431" s="96">
        <f>IF(data!AA430="",#N/A,data!AA430)</f>
        <v>20520</v>
      </c>
      <c r="Z431" s="99">
        <f t="shared" si="282"/>
        <v>20520</v>
      </c>
      <c r="AA431" s="8">
        <f t="shared" si="292"/>
        <v>0.59999999999999987</v>
      </c>
      <c r="AB431" s="34">
        <f t="shared" si="298"/>
        <v>0.59999999999999987</v>
      </c>
      <c r="AC431" s="30">
        <f t="shared" si="294"/>
        <v>0.59999999999999987</v>
      </c>
      <c r="AD431" s="30">
        <f t="shared" si="274"/>
        <v>0.59999999999999987</v>
      </c>
      <c r="AE431" s="15">
        <f>data!G430</f>
        <v>0.23391812865497075</v>
      </c>
      <c r="AF431" s="30">
        <f t="shared" si="299"/>
        <v>-1.5625000000000014E-3</v>
      </c>
      <c r="AG431" s="30">
        <f t="shared" si="283"/>
        <v>0</v>
      </c>
      <c r="AH431" s="15" t="str">
        <f t="shared" si="288"/>
        <v/>
      </c>
      <c r="AI431" s="9">
        <f>data!C430</f>
        <v>17.964273617507931</v>
      </c>
      <c r="AJ431" s="8">
        <f t="shared" si="284"/>
        <v>-8.8492902446390742E-2</v>
      </c>
      <c r="AK431" s="8">
        <f t="shared" si="285"/>
        <v>-8.8492902446390742E-2</v>
      </c>
      <c r="AL431" s="74">
        <f t="shared" si="289"/>
        <v>-8.8492902446390742E-2</v>
      </c>
      <c r="AR431" s="46">
        <f t="shared" si="278"/>
        <v>8.5529473135107059E-2</v>
      </c>
      <c r="AS431" s="46">
        <f t="shared" si="296"/>
        <v>0.6838333333333334</v>
      </c>
      <c r="AT431" s="46">
        <f t="shared" si="279"/>
        <v>0.68552947313510693</v>
      </c>
    </row>
    <row r="432" spans="1:46">
      <c r="A432">
        <v>1799</v>
      </c>
      <c r="B432">
        <v>1799</v>
      </c>
      <c r="C432">
        <f t="shared" si="268"/>
        <v>1799</v>
      </c>
      <c r="D432">
        <f t="shared" si="269"/>
        <v>1799</v>
      </c>
      <c r="E432" s="15">
        <f t="shared" si="270"/>
        <v>1799</v>
      </c>
      <c r="F432" s="9">
        <f>IF(data!V431="","",data!V431)</f>
        <v>295</v>
      </c>
      <c r="G432" s="35">
        <f t="shared" si="302"/>
        <v>6.145833333333333E-2</v>
      </c>
      <c r="H432" s="35">
        <f t="shared" si="286"/>
        <v>0.10715294117647059</v>
      </c>
      <c r="I432" s="9">
        <f>IF(data!Z431="","",data!Z431)</f>
        <v>4250</v>
      </c>
      <c r="J432" s="9">
        <f t="shared" si="275"/>
        <v>4250</v>
      </c>
      <c r="K432" s="8">
        <f t="shared" si="301"/>
        <v>-0.11458333333333337</v>
      </c>
      <c r="L432" s="45">
        <f t="shared" si="280"/>
        <v>-0.11458333333333337</v>
      </c>
      <c r="M432" s="8">
        <f t="shared" si="293"/>
        <v>-0.11458333333333337</v>
      </c>
      <c r="N432" s="8">
        <f t="shared" si="272"/>
        <v>-0.11458333333333337</v>
      </c>
      <c r="P432" s="20">
        <f>IF(data!U431="","",data!U431)</f>
        <v>1.1191315536000002</v>
      </c>
      <c r="Q432" s="20">
        <f>IF(ISNA(data!Y431)=TRUE,"",IF(data!Y431="","",data!Y431))</f>
        <v>16.123081704406779</v>
      </c>
      <c r="R432" s="20">
        <f t="shared" si="281"/>
        <v>16.123081704406779</v>
      </c>
      <c r="S432" s="8">
        <f t="shared" si="291"/>
        <v>-0.13730831315577086</v>
      </c>
      <c r="T432" s="34">
        <f t="shared" si="297"/>
        <v>-0.13730831315577086</v>
      </c>
      <c r="U432" s="30">
        <f t="shared" si="295"/>
        <v>-0.13730831315577086</v>
      </c>
      <c r="V432" s="30">
        <f t="shared" si="273"/>
        <v>-0.13730831315577086</v>
      </c>
      <c r="X432" s="9">
        <f>IF(data!W431="","",data!W431)</f>
        <v>1261.125</v>
      </c>
      <c r="Y432" s="96">
        <f>IF(data!AA431="",#N/A,data!AA431)</f>
        <v>18168.75</v>
      </c>
      <c r="Z432" s="99">
        <f t="shared" si="282"/>
        <v>18168.75</v>
      </c>
      <c r="AA432" s="8">
        <f t="shared" si="292"/>
        <v>-0.11458333333333337</v>
      </c>
      <c r="AB432" s="34">
        <f t="shared" si="298"/>
        <v>-0.11458333333333337</v>
      </c>
      <c r="AC432" s="30">
        <f t="shared" si="294"/>
        <v>-0.11458333333333337</v>
      </c>
      <c r="AD432" s="30">
        <f t="shared" si="274"/>
        <v>-0.11458333333333337</v>
      </c>
      <c r="AE432" s="15">
        <f>data!G431</f>
        <v>0.23391812865497075</v>
      </c>
      <c r="AF432" s="30">
        <f t="shared" si="299"/>
        <v>-1.5625000000000014E-3</v>
      </c>
      <c r="AG432" s="30">
        <f t="shared" si="283"/>
        <v>0</v>
      </c>
      <c r="AH432" s="15" t="str">
        <f t="shared" si="288"/>
        <v/>
      </c>
      <c r="AI432" s="9">
        <f>data!C431</f>
        <v>18.437487584569521</v>
      </c>
      <c r="AJ432" s="8">
        <f t="shared" si="284"/>
        <v>2.6341948310139029E-2</v>
      </c>
      <c r="AK432" s="8">
        <f t="shared" si="285"/>
        <v>2.6341948310139029E-2</v>
      </c>
      <c r="AL432" s="74">
        <f t="shared" si="289"/>
        <v>2.6341948310139029E-2</v>
      </c>
      <c r="AR432" s="46">
        <f t="shared" si="278"/>
        <v>6.311945748565484E-2</v>
      </c>
      <c r="AS432" s="46">
        <f t="shared" si="296"/>
        <v>-5.312500000000004E-2</v>
      </c>
      <c r="AT432" s="46">
        <f t="shared" si="279"/>
        <v>-5.1463875847678531E-2</v>
      </c>
    </row>
    <row r="433" spans="1:46">
      <c r="A433">
        <v>1800</v>
      </c>
      <c r="B433">
        <v>1800</v>
      </c>
      <c r="C433">
        <f t="shared" si="268"/>
        <v>1800</v>
      </c>
      <c r="D433">
        <f t="shared" si="269"/>
        <v>1800</v>
      </c>
      <c r="E433" s="15">
        <f t="shared" si="270"/>
        <v>1800</v>
      </c>
      <c r="F433" s="9">
        <f>IF(data!V432="","",data!V432)</f>
        <v>455.4</v>
      </c>
      <c r="G433" s="35">
        <f t="shared" si="302"/>
        <v>0.10715294117647059</v>
      </c>
      <c r="H433" s="35">
        <f>IF(F434="","",F434/J433)</f>
        <v>6.9602977667493807E-2</v>
      </c>
      <c r="I433" s="9">
        <f>IF(data!Z432="","",data!Z432)</f>
        <v>4836</v>
      </c>
      <c r="J433" s="9">
        <f t="shared" si="275"/>
        <v>4836</v>
      </c>
      <c r="K433" s="8">
        <f t="shared" si="301"/>
        <v>0.13788235294117657</v>
      </c>
      <c r="L433" s="45">
        <f t="shared" si="280"/>
        <v>0.13788235294117657</v>
      </c>
      <c r="M433" s="8">
        <f t="shared" si="293"/>
        <v>0.13788235294117657</v>
      </c>
      <c r="N433" s="8">
        <f t="shared" si="272"/>
        <v>0.13788235294117657</v>
      </c>
      <c r="P433" s="20">
        <f>IF(data!U432="","",data!U432)</f>
        <v>1.2590229978</v>
      </c>
      <c r="Q433" s="20">
        <f>IF(ISNA(data!Y432)=TRUE,"",IF(data!Y432="","",data!Y432))</f>
        <v>13.369862137375494</v>
      </c>
      <c r="R433" s="20">
        <f t="shared" si="281"/>
        <v>13.369862137375494</v>
      </c>
      <c r="S433" s="8">
        <f t="shared" si="291"/>
        <v>-0.1707626133457335</v>
      </c>
      <c r="T433" s="34">
        <f t="shared" si="297"/>
        <v>-0.1707626133457335</v>
      </c>
      <c r="U433" s="30">
        <f t="shared" si="295"/>
        <v>-0.1707626133457335</v>
      </c>
      <c r="V433" s="30">
        <f t="shared" si="273"/>
        <v>-0.1707626133457335</v>
      </c>
      <c r="X433" s="9">
        <f>IF(data!W432="","",data!W432)</f>
        <v>1946.835</v>
      </c>
      <c r="Y433" s="96">
        <f>IF(data!AA432="",#N/A,data!AA432)</f>
        <v>20673.900000000001</v>
      </c>
      <c r="Z433" s="99">
        <f t="shared" si="282"/>
        <v>20673.900000000001</v>
      </c>
      <c r="AA433" s="8">
        <f t="shared" si="292"/>
        <v>0.13788235294117657</v>
      </c>
      <c r="AB433" s="34">
        <f t="shared" si="298"/>
        <v>0.13788235294117657</v>
      </c>
      <c r="AC433" s="30">
        <f t="shared" si="294"/>
        <v>0.13788235294117657</v>
      </c>
      <c r="AD433" s="30">
        <f t="shared" si="274"/>
        <v>0.13788235294117657</v>
      </c>
      <c r="AE433" s="15">
        <f>data!G432</f>
        <v>0.23391812865497075</v>
      </c>
      <c r="AF433" s="30">
        <f t="shared" si="299"/>
        <v>-1.5625000000000014E-3</v>
      </c>
      <c r="AG433" s="30">
        <f t="shared" si="283"/>
        <v>0</v>
      </c>
      <c r="AH433" s="15" t="str">
        <f t="shared" si="288"/>
        <v/>
      </c>
      <c r="AI433" s="9">
        <f>data!C432</f>
        <v>25.299982963504213</v>
      </c>
      <c r="AJ433" s="8">
        <f t="shared" si="284"/>
        <v>0.3722033898305086</v>
      </c>
      <c r="AK433" s="8">
        <f t="shared" si="285"/>
        <v>0.3722033898305086</v>
      </c>
      <c r="AL433" s="74">
        <f t="shared" si="289"/>
        <v>0.3722033898305086</v>
      </c>
      <c r="AR433" s="46">
        <f t="shared" si="278"/>
        <v>0.10888557488723194</v>
      </c>
      <c r="AS433" s="46">
        <f t="shared" si="296"/>
        <v>0.24503529411764716</v>
      </c>
      <c r="AT433" s="46">
        <f t="shared" si="279"/>
        <v>0.24676792782840851</v>
      </c>
    </row>
    <row r="434" spans="1:46">
      <c r="A434">
        <v>1801</v>
      </c>
      <c r="B434">
        <v>1801</v>
      </c>
      <c r="C434">
        <f t="shared" si="268"/>
        <v>1801</v>
      </c>
      <c r="D434">
        <f t="shared" si="269"/>
        <v>1801</v>
      </c>
      <c r="E434" s="15">
        <f t="shared" si="270"/>
        <v>1801</v>
      </c>
      <c r="F434" s="9">
        <f>IF(data!V433="","",data!V433)</f>
        <v>336.6</v>
      </c>
      <c r="G434" s="35">
        <f t="shared" si="302"/>
        <v>6.9602977667493807E-2</v>
      </c>
      <c r="H434" s="35" t="str">
        <f t="shared" si="286"/>
        <v/>
      </c>
      <c r="I434" s="9">
        <f>IF(data!Z433="","",data!Z433)</f>
        <v>3600</v>
      </c>
      <c r="J434" s="9">
        <f t="shared" si="275"/>
        <v>3600</v>
      </c>
      <c r="K434" s="8">
        <f t="shared" si="301"/>
        <v>-0.25558312655086846</v>
      </c>
      <c r="L434" s="45">
        <f t="shared" si="280"/>
        <v>-0.25558312655086846</v>
      </c>
      <c r="M434" s="8">
        <f t="shared" si="293"/>
        <v>-0.25558312655086846</v>
      </c>
      <c r="N434" s="8">
        <f t="shared" si="272"/>
        <v>-0.25558312655086846</v>
      </c>
      <c r="P434" s="20">
        <f>IF(data!U433="","",data!U433)</f>
        <v>0.83934866519999995</v>
      </c>
      <c r="Q434" s="20">
        <f>IF(ISNA(data!Y433)=TRUE,"",IF(data!Y433="","",data!Y433))</f>
        <v>8.9769910716577535</v>
      </c>
      <c r="R434" s="20">
        <f t="shared" si="281"/>
        <v>8.9769910716577535</v>
      </c>
      <c r="S434" s="8">
        <f t="shared" si="291"/>
        <v>-0.32856517296745003</v>
      </c>
      <c r="T434" s="34">
        <f t="shared" si="297"/>
        <v>-0.32856517296745003</v>
      </c>
      <c r="U434" s="30">
        <f t="shared" si="295"/>
        <v>-0.32856517296745003</v>
      </c>
      <c r="V434" s="30">
        <f t="shared" si="273"/>
        <v>-0.32856517296745003</v>
      </c>
      <c r="X434" s="9">
        <f>IF(data!W433="","",data!W433)</f>
        <v>1438.9650000000001</v>
      </c>
      <c r="Y434" s="96">
        <f>IF(data!AA433="",#N/A,data!AA433)</f>
        <v>15390.000000000002</v>
      </c>
      <c r="Z434" s="99">
        <f t="shared" si="282"/>
        <v>15390.000000000002</v>
      </c>
      <c r="AA434" s="8">
        <f t="shared" si="292"/>
        <v>0</v>
      </c>
      <c r="AB434" s="34">
        <f t="shared" si="298"/>
        <v>-0.25558312655086846</v>
      </c>
      <c r="AC434" s="30"/>
      <c r="AD434" s="30">
        <f t="shared" si="274"/>
        <v>-0.25558312655086846</v>
      </c>
      <c r="AE434" s="15">
        <f>data!G433</f>
        <v>0.23391812865497075</v>
      </c>
      <c r="AF434" s="30">
        <f t="shared" si="299"/>
        <v>-1.5625000000000014E-3</v>
      </c>
      <c r="AG434" s="30">
        <f t="shared" si="283"/>
        <v>0</v>
      </c>
      <c r="AH434" s="15" t="str">
        <f t="shared" si="288"/>
        <v/>
      </c>
      <c r="AI434" s="9">
        <f>data!C433</f>
        <v>28.04998111171119</v>
      </c>
      <c r="AJ434" s="8">
        <f t="shared" si="284"/>
        <v>0.10869565217391286</v>
      </c>
      <c r="AK434" s="8">
        <f t="shared" si="285"/>
        <v>0.10869565217391286</v>
      </c>
      <c r="AL434" s="74">
        <f t="shared" si="289"/>
        <v>0.10869565217391286</v>
      </c>
      <c r="AR434" s="46">
        <f t="shared" si="278"/>
        <v>7.1276847742090865E-2</v>
      </c>
      <c r="AS434" s="46">
        <f t="shared" si="296"/>
        <v>-0.18598014888337466</v>
      </c>
      <c r="AT434" s="46">
        <f t="shared" si="279"/>
        <v>-0.18430627880877759</v>
      </c>
    </row>
    <row r="435" spans="1:46">
      <c r="A435">
        <v>1802</v>
      </c>
      <c r="B435">
        <v>1802</v>
      </c>
      <c r="C435">
        <f t="shared" si="268"/>
        <v>1802</v>
      </c>
      <c r="D435">
        <f t="shared" si="269"/>
        <v>1802</v>
      </c>
      <c r="E435" s="15">
        <f t="shared" si="270"/>
        <v>1802</v>
      </c>
      <c r="F435" s="9" t="str">
        <f>IF(data!V434="","",data!V434)</f>
        <v/>
      </c>
      <c r="G435" s="35"/>
      <c r="H435" s="35">
        <f t="shared" si="286"/>
        <v>0.13366666666666666</v>
      </c>
      <c r="I435" s="9">
        <f>IF(data!Z434="","",data!Z434)</f>
        <v>3000</v>
      </c>
      <c r="J435" s="9">
        <f t="shared" si="275"/>
        <v>3000</v>
      </c>
      <c r="K435" s="8">
        <f t="shared" si="301"/>
        <v>-0.18982630272952855</v>
      </c>
      <c r="L435" s="45">
        <f t="shared" si="280"/>
        <v>-0.16666666666666663</v>
      </c>
      <c r="M435" s="8">
        <f>(I435/I433-1)/(C435-C433)</f>
        <v>-0.18982630272952855</v>
      </c>
      <c r="N435" s="8">
        <f t="shared" si="272"/>
        <v>-0.16666666666666663</v>
      </c>
      <c r="P435" s="20" t="str">
        <f>IF(data!U434="","",data!U434)</f>
        <v/>
      </c>
      <c r="Q435" s="20">
        <f>IF(ISNA(data!Y434)=TRUE,"",IF(data!Y434="","",data!Y434))</f>
        <v>8.9520915102389083</v>
      </c>
      <c r="R435" s="20">
        <f t="shared" si="281"/>
        <v>8.9520915102389083</v>
      </c>
      <c r="S435" s="8">
        <f t="shared" si="291"/>
        <v>-2.773709054636142E-3</v>
      </c>
      <c r="T435" s="34">
        <f t="shared" si="297"/>
        <v>-2.773709054636142E-3</v>
      </c>
      <c r="U435" s="30">
        <f t="shared" si="295"/>
        <v>-2.773709054636142E-3</v>
      </c>
      <c r="V435" s="30">
        <f t="shared" si="273"/>
        <v>-2.773709054636142E-3</v>
      </c>
      <c r="X435" s="9" t="str">
        <f>IF(data!W434="","",data!W434)</f>
        <v/>
      </c>
      <c r="Y435" s="96">
        <f>IF(data!AA434="",#N/A,data!AA434)</f>
        <v>12825.000000000002</v>
      </c>
      <c r="Z435" s="99">
        <f t="shared" si="282"/>
        <v>12825.000000000002</v>
      </c>
      <c r="AA435" s="8">
        <f t="shared" si="292"/>
        <v>-0.1898263027295285</v>
      </c>
      <c r="AB435" s="34">
        <f t="shared" si="298"/>
        <v>-0.16666666666666663</v>
      </c>
      <c r="AC435" s="30">
        <f>(Y435/Y433-1)/(A435-A433)</f>
        <v>-0.1898263027295285</v>
      </c>
      <c r="AD435" s="30">
        <f t="shared" si="274"/>
        <v>-0.16666666666666663</v>
      </c>
      <c r="AE435" s="15">
        <f>data!G434</f>
        <v>0.23391812865497075</v>
      </c>
      <c r="AF435" s="30">
        <f t="shared" si="299"/>
        <v>-1.5625000000000014E-3</v>
      </c>
      <c r="AG435" s="30">
        <f t="shared" si="283"/>
        <v>0</v>
      </c>
      <c r="AH435" s="15" t="str">
        <f t="shared" si="288"/>
        <v/>
      </c>
      <c r="AI435" s="9">
        <f>data!C434</f>
        <v>23.44</v>
      </c>
      <c r="AJ435" s="8">
        <f t="shared" si="284"/>
        <v>-0.16434881340388741</v>
      </c>
      <c r="AK435" s="8">
        <f t="shared" si="285"/>
        <v>-0.16434881340388741</v>
      </c>
      <c r="AL435" s="74">
        <f t="shared" si="289"/>
        <v>-0.16434881340388741</v>
      </c>
      <c r="AR435" s="46" t="str">
        <f t="shared" si="278"/>
        <v/>
      </c>
      <c r="AS435" s="46" t="str">
        <f t="shared" si="296"/>
        <v/>
      </c>
      <c r="AT435" s="46" t="str">
        <f t="shared" si="279"/>
        <v/>
      </c>
    </row>
    <row r="436" spans="1:46">
      <c r="A436">
        <v>1803</v>
      </c>
      <c r="B436">
        <v>1803</v>
      </c>
      <c r="C436">
        <f t="shared" si="268"/>
        <v>1803</v>
      </c>
      <c r="D436">
        <f t="shared" si="269"/>
        <v>1803</v>
      </c>
      <c r="E436" s="15">
        <f t="shared" si="270"/>
        <v>1803</v>
      </c>
      <c r="F436" s="9">
        <f>IF(data!V435="","",data!V435)</f>
        <v>401</v>
      </c>
      <c r="G436" s="35">
        <f t="shared" si="302"/>
        <v>0.13366666666666666</v>
      </c>
      <c r="H436" s="35">
        <f t="shared" si="286"/>
        <v>6.0333333333333336E-2</v>
      </c>
      <c r="I436" s="9">
        <f>IF(data!Z435="","",data!Z435)</f>
        <v>3000</v>
      </c>
      <c r="J436" s="9">
        <f t="shared" si="275"/>
        <v>3000</v>
      </c>
      <c r="K436" s="8">
        <f t="shared" ref="K436" si="303">M436</f>
        <v>0</v>
      </c>
      <c r="L436" s="45">
        <f t="shared" ref="L436" si="304">J436/J435-1</f>
        <v>0</v>
      </c>
      <c r="M436" s="8">
        <f t="shared" ref="M436" si="305">(I436/I435-1)/(C436-C435)</f>
        <v>0</v>
      </c>
      <c r="N436" s="8">
        <f t="shared" si="272"/>
        <v>0</v>
      </c>
      <c r="P436" s="20">
        <f>IF(data!U435="","",data!U435)</f>
        <v>1.2590229978</v>
      </c>
      <c r="Q436" s="20">
        <f>IF(ISNA(data!Y435)=TRUE,"",IF(data!Y435="","",data!Y435))</f>
        <v>9.41912467182045</v>
      </c>
      <c r="R436" s="20">
        <f t="shared" si="281"/>
        <v>9.41912467182045</v>
      </c>
      <c r="S436" s="8">
        <f t="shared" si="291"/>
        <v>5.2170284569519332E-2</v>
      </c>
      <c r="T436" s="34">
        <f t="shared" si="297"/>
        <v>5.2170284569519332E-2</v>
      </c>
      <c r="U436" s="30">
        <f t="shared" si="295"/>
        <v>5.2170284569519332E-2</v>
      </c>
      <c r="V436" s="30">
        <f t="shared" si="273"/>
        <v>5.2170284569519332E-2</v>
      </c>
      <c r="X436" s="9">
        <f>IF(data!W435="","",data!W435)</f>
        <v>1714.2750000000001</v>
      </c>
      <c r="Y436" s="96">
        <f>IF(data!AA435="",#N/A,data!AA435)</f>
        <v>12825.000000000002</v>
      </c>
      <c r="Z436" s="99">
        <f t="shared" si="282"/>
        <v>12825.000000000002</v>
      </c>
      <c r="AA436" s="8">
        <f t="shared" si="292"/>
        <v>0</v>
      </c>
      <c r="AB436" s="34">
        <f t="shared" si="298"/>
        <v>0</v>
      </c>
      <c r="AC436" s="30">
        <f t="shared" ref="AC436:AC461" si="306">(Y436/Y435-1)/(A436-A435)</f>
        <v>0</v>
      </c>
      <c r="AD436" s="30">
        <f t="shared" si="274"/>
        <v>0</v>
      </c>
      <c r="AE436" s="15">
        <f>data!G435</f>
        <v>0.23391812865497075</v>
      </c>
      <c r="AF436" s="30">
        <f>AF437</f>
        <v>-1.5625000000000014E-3</v>
      </c>
      <c r="AG436" s="30">
        <f t="shared" si="283"/>
        <v>0</v>
      </c>
      <c r="AH436" s="15" t="str">
        <f t="shared" si="288"/>
        <v/>
      </c>
      <c r="AI436" s="9">
        <f>data!C435</f>
        <v>22.277762776383817</v>
      </c>
      <c r="AJ436" s="8">
        <f t="shared" si="284"/>
        <v>-4.9583499301031786E-2</v>
      </c>
      <c r="AK436" s="8">
        <f t="shared" si="285"/>
        <v>-4.9583499301031786E-2</v>
      </c>
      <c r="AL436" s="74">
        <f t="shared" si="289"/>
        <v>-4.9583499301031786E-2</v>
      </c>
      <c r="AR436" s="46">
        <f t="shared" si="278"/>
        <v>0.13544079290558164</v>
      </c>
      <c r="AS436" s="46">
        <f t="shared" si="296"/>
        <v>0.13366666666666666</v>
      </c>
      <c r="AT436" s="46">
        <f t="shared" si="279"/>
        <v>0.13544079290558164</v>
      </c>
    </row>
    <row r="437" spans="1:46">
      <c r="A437">
        <v>1804</v>
      </c>
      <c r="B437">
        <v>1804</v>
      </c>
      <c r="C437">
        <f t="shared" si="268"/>
        <v>1804</v>
      </c>
      <c r="D437">
        <f t="shared" si="269"/>
        <v>1804</v>
      </c>
      <c r="E437" s="15">
        <f t="shared" si="270"/>
        <v>1804</v>
      </c>
      <c r="F437" s="9">
        <f>IF(data!V436="","",data!V436)</f>
        <v>181</v>
      </c>
      <c r="G437" s="35">
        <f t="shared" si="302"/>
        <v>6.0333333333333336E-2</v>
      </c>
      <c r="H437" s="35">
        <f t="shared" si="286"/>
        <v>4.02E-2</v>
      </c>
      <c r="I437" s="9">
        <f>IF(data!Z436="","",data!Z436)</f>
        <v>5000</v>
      </c>
      <c r="J437" s="9">
        <f t="shared" si="275"/>
        <v>5000</v>
      </c>
      <c r="K437" s="8">
        <f t="shared" si="301"/>
        <v>0.66666666666666674</v>
      </c>
      <c r="L437" s="45">
        <f t="shared" si="280"/>
        <v>0.66666666666666674</v>
      </c>
      <c r="M437" s="8">
        <f t="shared" ref="M437:M455" si="307">(I437/I436-1)/(C437-C436)</f>
        <v>0.66666666666666674</v>
      </c>
      <c r="N437" s="8">
        <f t="shared" si="272"/>
        <v>0.66666666666666674</v>
      </c>
      <c r="P437" s="20">
        <f>IF(data!U436="","",data!U436)</f>
        <v>0.69945722099999996</v>
      </c>
      <c r="Q437" s="20">
        <f>IF(ISNA(data!Y436)=TRUE,"",IF(data!Y436="","",data!Y436))</f>
        <v>19.322022679558014</v>
      </c>
      <c r="R437" s="20">
        <f t="shared" si="281"/>
        <v>19.322022679558014</v>
      </c>
      <c r="S437" s="8">
        <f t="shared" si="291"/>
        <v>1.0513607530182116</v>
      </c>
      <c r="T437" s="34">
        <f t="shared" si="297"/>
        <v>1.0513607530182116</v>
      </c>
      <c r="U437" s="30">
        <f t="shared" si="295"/>
        <v>1.0513607530182116</v>
      </c>
      <c r="V437" s="30">
        <f t="shared" si="273"/>
        <v>1.0513607530182116</v>
      </c>
      <c r="X437" s="9">
        <f>IF(data!W436="","",data!W436)</f>
        <v>814.5</v>
      </c>
      <c r="Y437" s="96">
        <f>IF(data!AA436="",#N/A,data!AA436)</f>
        <v>22500</v>
      </c>
      <c r="Z437" s="99">
        <f t="shared" si="282"/>
        <v>22500</v>
      </c>
      <c r="AA437" s="8">
        <f t="shared" si="292"/>
        <v>0.75438596491228038</v>
      </c>
      <c r="AB437" s="34">
        <f t="shared" si="298"/>
        <v>0.75438596491228038</v>
      </c>
      <c r="AC437" s="30">
        <f t="shared" si="306"/>
        <v>0.75438596491228038</v>
      </c>
      <c r="AD437" s="30">
        <f t="shared" si="274"/>
        <v>0.75438596491228038</v>
      </c>
      <c r="AE437" s="15">
        <f>data!G436</f>
        <v>0.22222222222222221</v>
      </c>
      <c r="AF437" s="30">
        <f>(AE437/AE436-1)/(A437-A405)</f>
        <v>-1.5625000000000014E-3</v>
      </c>
      <c r="AG437" s="30">
        <f t="shared" si="283"/>
        <v>-5.0000000000000044E-2</v>
      </c>
      <c r="AH437" s="15" t="str">
        <f t="shared" si="288"/>
        <v/>
      </c>
      <c r="AI437" s="9">
        <f>data!C436</f>
        <v>18.099987811835032</v>
      </c>
      <c r="AJ437" s="8">
        <f t="shared" si="284"/>
        <v>-0.18753117206982539</v>
      </c>
      <c r="AK437" s="8">
        <f t="shared" si="285"/>
        <v>-0.18753117206982539</v>
      </c>
      <c r="AL437" s="74">
        <f t="shared" si="289"/>
        <v>-0.18753117206982539</v>
      </c>
      <c r="AR437" s="46">
        <f t="shared" si="278"/>
        <v>6.1992696922274382E-2</v>
      </c>
      <c r="AS437" s="46">
        <f t="shared" si="296"/>
        <v>0.72700000000000009</v>
      </c>
      <c r="AT437" s="46">
        <f t="shared" si="279"/>
        <v>0.81637866183455476</v>
      </c>
    </row>
    <row r="438" spans="1:46">
      <c r="A438">
        <v>1805</v>
      </c>
      <c r="B438">
        <v>1805</v>
      </c>
      <c r="C438">
        <f t="shared" si="268"/>
        <v>1805</v>
      </c>
      <c r="D438">
        <f t="shared" si="269"/>
        <v>1805</v>
      </c>
      <c r="E438" s="15">
        <f t="shared" si="270"/>
        <v>1805</v>
      </c>
      <c r="F438" s="9">
        <f>IF(data!V437="","",data!V437)</f>
        <v>201</v>
      </c>
      <c r="G438" s="35">
        <f t="shared" si="302"/>
        <v>4.02E-2</v>
      </c>
      <c r="H438" s="35">
        <f t="shared" si="286"/>
        <v>2.8000000000000001E-2</v>
      </c>
      <c r="I438" s="9">
        <f>IF(data!Z437="","",data!Z437)</f>
        <v>6000</v>
      </c>
      <c r="J438" s="9">
        <f t="shared" si="275"/>
        <v>6000</v>
      </c>
      <c r="K438" s="8">
        <f t="shared" si="301"/>
        <v>0.19999999999999996</v>
      </c>
      <c r="L438" s="45">
        <f t="shared" si="280"/>
        <v>0.19999999999999996</v>
      </c>
      <c r="M438" s="8">
        <f t="shared" si="307"/>
        <v>0.19999999999999996</v>
      </c>
      <c r="N438" s="8">
        <f t="shared" si="272"/>
        <v>0.19999999999999996</v>
      </c>
      <c r="P438" s="20">
        <f>IF(data!U437="","",data!U437)</f>
        <v>0.69945722099999996</v>
      </c>
      <c r="Q438" s="20">
        <f>IF(ISNA(data!Y437)=TRUE,"",IF(data!Y437="","",data!Y437))</f>
        <v>20.879320029850742</v>
      </c>
      <c r="R438" s="20">
        <f t="shared" si="281"/>
        <v>20.879320029850742</v>
      </c>
      <c r="S438" s="8">
        <f t="shared" si="291"/>
        <v>8.0597014925372745E-2</v>
      </c>
      <c r="T438" s="34">
        <f t="shared" si="297"/>
        <v>8.0597014925372745E-2</v>
      </c>
      <c r="U438" s="30">
        <f t="shared" si="295"/>
        <v>8.0597014925372745E-2</v>
      </c>
      <c r="V438" s="30">
        <f t="shared" si="273"/>
        <v>8.0597014925372745E-2</v>
      </c>
      <c r="X438" s="9">
        <f>IF(data!W437="","",data!W437)</f>
        <v>904.5</v>
      </c>
      <c r="Y438" s="96">
        <f>IF(data!AA437="",#N/A,data!AA437)</f>
        <v>27000</v>
      </c>
      <c r="Z438" s="99">
        <f t="shared" si="282"/>
        <v>27000</v>
      </c>
      <c r="AA438" s="8">
        <f t="shared" si="292"/>
        <v>0.19999999999999996</v>
      </c>
      <c r="AB438" s="34">
        <f t="shared" si="298"/>
        <v>0.19999999999999996</v>
      </c>
      <c r="AC438" s="30">
        <f t="shared" si="306"/>
        <v>0.19999999999999996</v>
      </c>
      <c r="AD438" s="30">
        <f t="shared" si="274"/>
        <v>0.19999999999999996</v>
      </c>
      <c r="AE438" s="15">
        <f>data!G437</f>
        <v>0.22222222222222221</v>
      </c>
      <c r="AF438" s="30">
        <f t="shared" ref="AF438:AF469" si="308">AE438/AE437-1</f>
        <v>0</v>
      </c>
      <c r="AG438" s="30">
        <f t="shared" si="283"/>
        <v>0</v>
      </c>
      <c r="AH438" s="15" t="str">
        <f t="shared" si="288"/>
        <v/>
      </c>
      <c r="AI438" s="9">
        <f>data!C437</f>
        <v>20.099986465076473</v>
      </c>
      <c r="AJ438" s="8">
        <f t="shared" si="284"/>
        <v>0.11049723756906094</v>
      </c>
      <c r="AK438" s="8">
        <f t="shared" si="285"/>
        <v>0.11049723756906094</v>
      </c>
      <c r="AL438" s="74">
        <f t="shared" si="289"/>
        <v>0.11049723756906094</v>
      </c>
      <c r="AR438" s="46">
        <f t="shared" si="278"/>
        <v>4.0200000000000014E-2</v>
      </c>
      <c r="AS438" s="46">
        <f t="shared" si="296"/>
        <v>0.24019999999999997</v>
      </c>
      <c r="AT438" s="46">
        <f t="shared" si="279"/>
        <v>0.24019999999999997</v>
      </c>
    </row>
    <row r="439" spans="1:46">
      <c r="A439">
        <v>1806</v>
      </c>
      <c r="B439">
        <v>1806</v>
      </c>
      <c r="C439">
        <f t="shared" si="268"/>
        <v>1806</v>
      </c>
      <c r="D439">
        <f t="shared" si="269"/>
        <v>1806</v>
      </c>
      <c r="E439" s="15">
        <f t="shared" si="270"/>
        <v>1806</v>
      </c>
      <c r="F439" s="9">
        <f>IF(data!V438="","",data!V438)</f>
        <v>168</v>
      </c>
      <c r="G439" s="35">
        <f t="shared" si="302"/>
        <v>2.8000000000000001E-2</v>
      </c>
      <c r="H439" s="35">
        <f t="shared" si="286"/>
        <v>2.690909090909091E-2</v>
      </c>
      <c r="I439" s="9">
        <f>IF(data!Z438="","",data!Z438)</f>
        <v>5500</v>
      </c>
      <c r="J439" s="9">
        <f t="shared" si="275"/>
        <v>5500</v>
      </c>
      <c r="K439" s="8">
        <f t="shared" si="301"/>
        <v>-8.333333333333337E-2</v>
      </c>
      <c r="L439" s="45">
        <f t="shared" si="280"/>
        <v>-8.333333333333337E-2</v>
      </c>
      <c r="M439" s="8">
        <f t="shared" si="307"/>
        <v>-8.333333333333337E-2</v>
      </c>
      <c r="N439" s="8">
        <f t="shared" si="272"/>
        <v>-8.333333333333337E-2</v>
      </c>
      <c r="P439" s="20">
        <f>IF(data!U438="","",data!U438)</f>
        <v>0.55956577680000008</v>
      </c>
      <c r="Q439" s="20">
        <f>IF(ISNA(data!Y438)=TRUE,"",IF(data!Y438="","",data!Y438))</f>
        <v>18.319117692857144</v>
      </c>
      <c r="R439" s="20">
        <f t="shared" si="281"/>
        <v>18.319117692857144</v>
      </c>
      <c r="S439" s="8">
        <f t="shared" si="291"/>
        <v>-0.12261904761904741</v>
      </c>
      <c r="T439" s="34">
        <f t="shared" si="297"/>
        <v>-0.12261904761904741</v>
      </c>
      <c r="U439" s="30">
        <f t="shared" si="295"/>
        <v>-0.12261904761904741</v>
      </c>
      <c r="V439" s="30">
        <f t="shared" si="273"/>
        <v>-0.12261904761904741</v>
      </c>
      <c r="X439" s="9">
        <f>IF(data!W438="","",data!W438)</f>
        <v>756</v>
      </c>
      <c r="Y439" s="96">
        <f>IF(data!AA438="",#N/A,data!AA438)</f>
        <v>24750</v>
      </c>
      <c r="Z439" s="99">
        <f t="shared" si="282"/>
        <v>24750</v>
      </c>
      <c r="AA439" s="8">
        <f t="shared" si="292"/>
        <v>-8.333333333333337E-2</v>
      </c>
      <c r="AB439" s="34">
        <f t="shared" si="298"/>
        <v>-8.333333333333337E-2</v>
      </c>
      <c r="AC439" s="30">
        <f t="shared" si="306"/>
        <v>-8.333333333333337E-2</v>
      </c>
      <c r="AD439" s="30">
        <f t="shared" si="274"/>
        <v>-8.333333333333337E-2</v>
      </c>
      <c r="AE439" s="15">
        <f>data!G438</f>
        <v>0.22222222222222221</v>
      </c>
      <c r="AF439" s="30">
        <f t="shared" si="308"/>
        <v>0</v>
      </c>
      <c r="AG439" s="30">
        <f t="shared" si="283"/>
        <v>0</v>
      </c>
      <c r="AH439" s="15" t="str">
        <f t="shared" si="288"/>
        <v/>
      </c>
      <c r="AI439" s="9">
        <f>data!C438</f>
        <v>20.999985859035114</v>
      </c>
      <c r="AJ439" s="8">
        <f t="shared" si="284"/>
        <v>4.477611940298476E-2</v>
      </c>
      <c r="AK439" s="8">
        <f t="shared" si="285"/>
        <v>4.477611940298476E-2</v>
      </c>
      <c r="AL439" s="74">
        <f t="shared" si="289"/>
        <v>4.477611940298476E-2</v>
      </c>
      <c r="AR439" s="46">
        <f t="shared" si="278"/>
        <v>2.8000000000000025E-2</v>
      </c>
      <c r="AS439" s="46">
        <f t="shared" si="296"/>
        <v>-5.5333333333333373E-2</v>
      </c>
      <c r="AT439" s="46">
        <f t="shared" si="279"/>
        <v>-5.5333333333333345E-2</v>
      </c>
    </row>
    <row r="440" spans="1:46">
      <c r="A440">
        <v>1807</v>
      </c>
      <c r="B440">
        <v>1807</v>
      </c>
      <c r="C440">
        <f t="shared" si="268"/>
        <v>1807</v>
      </c>
      <c r="D440">
        <f t="shared" si="269"/>
        <v>1807</v>
      </c>
      <c r="E440" s="15">
        <f t="shared" si="270"/>
        <v>1807</v>
      </c>
      <c r="F440" s="9">
        <f>IF(data!V439="","",data!V439)</f>
        <v>148</v>
      </c>
      <c r="G440" s="35">
        <f t="shared" si="302"/>
        <v>2.690909090909091E-2</v>
      </c>
      <c r="H440" s="35">
        <f t="shared" si="286"/>
        <v>2.5555555555555557E-2</v>
      </c>
      <c r="I440" s="9">
        <f>IF(data!Z439="","",data!Z439)</f>
        <v>3600</v>
      </c>
      <c r="J440" s="9">
        <f t="shared" si="275"/>
        <v>3600</v>
      </c>
      <c r="K440" s="8">
        <f t="shared" si="301"/>
        <v>-0.34545454545454546</v>
      </c>
      <c r="L440" s="45">
        <f t="shared" si="280"/>
        <v>-0.34545454545454546</v>
      </c>
      <c r="M440" s="8">
        <f t="shared" si="307"/>
        <v>-0.34545454545454546</v>
      </c>
      <c r="N440" s="8">
        <f t="shared" si="272"/>
        <v>-0.34545454545454546</v>
      </c>
      <c r="P440" s="20">
        <f>IF(data!U439="","",data!U439)</f>
        <v>0.55956577680000008</v>
      </c>
      <c r="Q440" s="20">
        <f>IF(ISNA(data!Y439)=TRUE,"",IF(data!Y439="","",data!Y439))</f>
        <v>13.611059435675676</v>
      </c>
      <c r="R440" s="20">
        <f t="shared" si="281"/>
        <v>13.611059435675676</v>
      </c>
      <c r="S440" s="8">
        <f t="shared" si="291"/>
        <v>-0.25700245700245705</v>
      </c>
      <c r="T440" s="34">
        <f t="shared" si="297"/>
        <v>-0.25700245700245705</v>
      </c>
      <c r="U440" s="30">
        <f t="shared" si="295"/>
        <v>-0.25700245700245705</v>
      </c>
      <c r="V440" s="30">
        <f t="shared" si="273"/>
        <v>-0.25700245700245705</v>
      </c>
      <c r="X440" s="9">
        <f>IF(data!W439="","",data!W439)</f>
        <v>666</v>
      </c>
      <c r="Y440" s="96">
        <f>IF(data!AA439="",#N/A,data!AA439)</f>
        <v>16200</v>
      </c>
      <c r="Z440" s="99">
        <f t="shared" si="282"/>
        <v>16200</v>
      </c>
      <c r="AA440" s="8">
        <f t="shared" si="292"/>
        <v>-0.34545454545454546</v>
      </c>
      <c r="AB440" s="34">
        <f t="shared" si="298"/>
        <v>-0.34545454545454546</v>
      </c>
      <c r="AC440" s="30">
        <f t="shared" si="306"/>
        <v>-0.34545454545454546</v>
      </c>
      <c r="AD440" s="30">
        <f t="shared" si="274"/>
        <v>-0.34545454545454546</v>
      </c>
      <c r="AE440" s="15">
        <f>data!G439</f>
        <v>0.22222222222222221</v>
      </c>
      <c r="AF440" s="30">
        <f t="shared" si="308"/>
        <v>0</v>
      </c>
      <c r="AG440" s="30">
        <f t="shared" si="283"/>
        <v>0</v>
      </c>
      <c r="AH440" s="15" t="str">
        <f t="shared" si="288"/>
        <v/>
      </c>
      <c r="AI440" s="9">
        <f>data!C439</f>
        <v>18.499987542483314</v>
      </c>
      <c r="AJ440" s="8">
        <f t="shared" si="284"/>
        <v>-0.11904761904761907</v>
      </c>
      <c r="AK440" s="8">
        <f t="shared" si="285"/>
        <v>-0.11904761904761907</v>
      </c>
      <c r="AL440" s="74">
        <f t="shared" si="289"/>
        <v>-0.11904761904761907</v>
      </c>
      <c r="AR440" s="46">
        <f t="shared" si="278"/>
        <v>2.6909090909090994E-2</v>
      </c>
      <c r="AS440" s="46">
        <f t="shared" si="296"/>
        <v>-0.31854545454545458</v>
      </c>
      <c r="AT440" s="46">
        <f t="shared" si="279"/>
        <v>-0.31854545454545447</v>
      </c>
    </row>
    <row r="441" spans="1:46">
      <c r="A441">
        <v>1808</v>
      </c>
      <c r="B441">
        <v>1808</v>
      </c>
      <c r="C441">
        <f t="shared" si="268"/>
        <v>1808</v>
      </c>
      <c r="D441">
        <f t="shared" si="269"/>
        <v>1808</v>
      </c>
      <c r="E441" s="15">
        <f t="shared" si="270"/>
        <v>1808</v>
      </c>
      <c r="F441" s="9">
        <f>IF(data!V440="","",data!V440)</f>
        <v>92</v>
      </c>
      <c r="G441" s="35">
        <f t="shared" si="302"/>
        <v>2.5555555555555557E-2</v>
      </c>
      <c r="H441" s="35">
        <f t="shared" si="286"/>
        <v>2.0714285714285713E-2</v>
      </c>
      <c r="I441" s="9">
        <f>IF(data!Z440="","",data!Z440)</f>
        <v>2800</v>
      </c>
      <c r="J441" s="9">
        <f t="shared" si="275"/>
        <v>2800</v>
      </c>
      <c r="K441" s="8">
        <f t="shared" si="301"/>
        <v>-0.22222222222222221</v>
      </c>
      <c r="L441" s="45">
        <f t="shared" si="280"/>
        <v>-0.22222222222222221</v>
      </c>
      <c r="M441" s="8">
        <f t="shared" si="307"/>
        <v>-0.22222222222222221</v>
      </c>
      <c r="N441" s="8">
        <f t="shared" si="272"/>
        <v>-0.22222222222222221</v>
      </c>
      <c r="P441" s="20">
        <f>IF(data!U440="","",data!U440)</f>
        <v>0.41967433259999998</v>
      </c>
      <c r="Q441" s="20">
        <f>IF(ISNA(data!Y440)=TRUE,"",IF(data!Y440="","",data!Y440))</f>
        <v>12.772697079130435</v>
      </c>
      <c r="R441" s="20">
        <f t="shared" si="281"/>
        <v>12.772697079130435</v>
      </c>
      <c r="S441" s="8">
        <f t="shared" si="291"/>
        <v>-6.1594202898550776E-2</v>
      </c>
      <c r="T441" s="34">
        <f t="shared" si="297"/>
        <v>-6.1594202898550776E-2</v>
      </c>
      <c r="U441" s="30">
        <f t="shared" si="295"/>
        <v>-6.1594202898550776E-2</v>
      </c>
      <c r="V441" s="30">
        <f t="shared" si="273"/>
        <v>-6.1594202898550776E-2</v>
      </c>
      <c r="X441" s="9">
        <f>IF(data!W440="","",data!W440)</f>
        <v>414</v>
      </c>
      <c r="Y441" s="96">
        <f>IF(data!AA440="",#N/A,data!AA440)</f>
        <v>12600</v>
      </c>
      <c r="Z441" s="99">
        <f t="shared" si="282"/>
        <v>12600</v>
      </c>
      <c r="AA441" s="8">
        <f t="shared" si="292"/>
        <v>-0.22222222222222221</v>
      </c>
      <c r="AB441" s="34">
        <f t="shared" si="298"/>
        <v>-0.22222222222222221</v>
      </c>
      <c r="AC441" s="30">
        <f t="shared" si="306"/>
        <v>-0.22222222222222221</v>
      </c>
      <c r="AD441" s="30">
        <f t="shared" si="274"/>
        <v>-0.22222222222222221</v>
      </c>
      <c r="AE441" s="15">
        <f>data!G440</f>
        <v>0.22222222222222221</v>
      </c>
      <c r="AF441" s="30">
        <f t="shared" si="308"/>
        <v>0</v>
      </c>
      <c r="AG441" s="30">
        <f t="shared" si="283"/>
        <v>0</v>
      </c>
      <c r="AH441" s="15" t="str">
        <f t="shared" si="288"/>
        <v/>
      </c>
      <c r="AI441" s="9">
        <f>data!C440</f>
        <v>15.333323008184371</v>
      </c>
      <c r="AJ441" s="8">
        <f t="shared" si="284"/>
        <v>-0.17117117117117109</v>
      </c>
      <c r="AK441" s="8">
        <f t="shared" si="285"/>
        <v>-0.17117117117117109</v>
      </c>
      <c r="AL441" s="74">
        <f t="shared" si="289"/>
        <v>-0.17117117117117109</v>
      </c>
      <c r="AR441" s="46">
        <f t="shared" si="278"/>
        <v>2.5555555555555554E-2</v>
      </c>
      <c r="AS441" s="46">
        <f t="shared" si="296"/>
        <v>-0.19666666666666666</v>
      </c>
      <c r="AT441" s="46">
        <f t="shared" si="279"/>
        <v>-0.19666666666666666</v>
      </c>
    </row>
    <row r="442" spans="1:46">
      <c r="A442">
        <v>1809</v>
      </c>
      <c r="B442">
        <v>1809</v>
      </c>
      <c r="C442">
        <f t="shared" si="268"/>
        <v>1809</v>
      </c>
      <c r="D442">
        <f t="shared" si="269"/>
        <v>1809</v>
      </c>
      <c r="E442" s="15">
        <f t="shared" si="270"/>
        <v>1809</v>
      </c>
      <c r="F442" s="9">
        <f>IF(data!V441="","",data!V441)</f>
        <v>58</v>
      </c>
      <c r="G442" s="35">
        <f t="shared" si="302"/>
        <v>2.0714285714285713E-2</v>
      </c>
      <c r="H442" s="35">
        <f t="shared" si="286"/>
        <v>4.2777777777777776E-2</v>
      </c>
      <c r="I442" s="9">
        <f>IF(data!Z441="","",data!Z441)</f>
        <v>3600</v>
      </c>
      <c r="J442" s="9">
        <f t="shared" si="275"/>
        <v>3600</v>
      </c>
      <c r="K442" s="8">
        <f t="shared" si="301"/>
        <v>0.28571428571428581</v>
      </c>
      <c r="L442" s="45">
        <f t="shared" si="280"/>
        <v>0.28571428571428581</v>
      </c>
      <c r="M442" s="8">
        <f t="shared" si="307"/>
        <v>0.28571428571428581</v>
      </c>
      <c r="N442" s="8">
        <f t="shared" si="272"/>
        <v>0.28571428571428581</v>
      </c>
      <c r="P442" s="20">
        <f>IF(data!U441="","",data!U441)</f>
        <v>0.27978288840000004</v>
      </c>
      <c r="Q442" s="20">
        <f>IF(ISNA(data!Y441)=TRUE,"",IF(data!Y441="","",data!Y441))</f>
        <v>17.365834452413793</v>
      </c>
      <c r="R442" s="20">
        <f t="shared" si="281"/>
        <v>17.365834452413793</v>
      </c>
      <c r="S442" s="8">
        <f t="shared" si="291"/>
        <v>0.35960591133004938</v>
      </c>
      <c r="T442" s="34">
        <f t="shared" si="297"/>
        <v>0.35960591133004938</v>
      </c>
      <c r="U442" s="30">
        <f t="shared" si="295"/>
        <v>0.35960591133004938</v>
      </c>
      <c r="V442" s="30">
        <f t="shared" si="273"/>
        <v>0.35960591133004938</v>
      </c>
      <c r="X442" s="9">
        <f>IF(data!W441="","",data!W441)</f>
        <v>261</v>
      </c>
      <c r="Y442" s="96">
        <f>IF(data!AA441="",#N/A,data!AA441)</f>
        <v>16200</v>
      </c>
      <c r="Z442" s="99">
        <f t="shared" si="282"/>
        <v>16200</v>
      </c>
      <c r="AA442" s="8">
        <f t="shared" si="292"/>
        <v>0.28571428571428581</v>
      </c>
      <c r="AB442" s="34">
        <f t="shared" si="298"/>
        <v>0.28571428571428581</v>
      </c>
      <c r="AC442" s="30">
        <f t="shared" si="306"/>
        <v>0.28571428571428581</v>
      </c>
      <c r="AD442" s="30">
        <f t="shared" si="274"/>
        <v>0.28571428571428581</v>
      </c>
      <c r="AE442" s="15">
        <f>data!G441</f>
        <v>0.22222222222222221</v>
      </c>
      <c r="AF442" s="30">
        <f t="shared" si="308"/>
        <v>0</v>
      </c>
      <c r="AG442" s="30">
        <f t="shared" si="283"/>
        <v>0</v>
      </c>
      <c r="AH442" s="15" t="str">
        <f t="shared" si="288"/>
        <v/>
      </c>
      <c r="AI442" s="9">
        <f>data!C441</f>
        <v>14.499990236000437</v>
      </c>
      <c r="AJ442" s="8">
        <f t="shared" si="284"/>
        <v>-5.4347826086956541E-2</v>
      </c>
      <c r="AK442" s="8">
        <f t="shared" si="285"/>
        <v>-5.4347826086956541E-2</v>
      </c>
      <c r="AL442" s="74">
        <f t="shared" si="289"/>
        <v>-5.4347826086956541E-2</v>
      </c>
      <c r="AR442" s="46">
        <f t="shared" si="278"/>
        <v>2.0714285714285685E-2</v>
      </c>
      <c r="AS442" s="46">
        <f t="shared" si="296"/>
        <v>0.30642857142857149</v>
      </c>
      <c r="AT442" s="46">
        <f t="shared" si="279"/>
        <v>0.30642857142857149</v>
      </c>
    </row>
    <row r="443" spans="1:46">
      <c r="A443">
        <v>1810</v>
      </c>
      <c r="B443">
        <v>1810</v>
      </c>
      <c r="C443">
        <f t="shared" si="268"/>
        <v>1810</v>
      </c>
      <c r="D443">
        <f t="shared" si="269"/>
        <v>1810</v>
      </c>
      <c r="E443" s="15">
        <f t="shared" si="270"/>
        <v>1810</v>
      </c>
      <c r="F443" s="9">
        <f>IF(data!V442="","",data!V442)</f>
        <v>154</v>
      </c>
      <c r="G443" s="35">
        <f t="shared" si="302"/>
        <v>4.2777777777777776E-2</v>
      </c>
      <c r="H443" s="35">
        <f t="shared" si="286"/>
        <v>0.1</v>
      </c>
      <c r="I443" s="9">
        <f>IF(data!Z442="","",data!Z442)</f>
        <v>3000</v>
      </c>
      <c r="J443" s="9">
        <f t="shared" si="275"/>
        <v>3000</v>
      </c>
      <c r="K443" s="8">
        <f t="shared" si="301"/>
        <v>-0.16666666666666663</v>
      </c>
      <c r="L443" s="45">
        <f t="shared" si="280"/>
        <v>-0.16666666666666663</v>
      </c>
      <c r="M443" s="8">
        <f t="shared" si="307"/>
        <v>-0.16666666666666663</v>
      </c>
      <c r="N443" s="8">
        <f t="shared" si="272"/>
        <v>-0.16666666666666663</v>
      </c>
      <c r="P443" s="20">
        <f>IF(data!U442="","",data!U442)</f>
        <v>0.55956577680000008</v>
      </c>
      <c r="Q443" s="20">
        <f>IF(ISNA(data!Y442)=TRUE,"",IF(data!Y442="","",data!Y442))</f>
        <v>10.900632015584417</v>
      </c>
      <c r="R443" s="20">
        <f t="shared" si="281"/>
        <v>10.900632015584417</v>
      </c>
      <c r="S443" s="8">
        <f t="shared" si="291"/>
        <v>-0.37229437229437223</v>
      </c>
      <c r="T443" s="34">
        <f t="shared" si="297"/>
        <v>-0.37229437229437223</v>
      </c>
      <c r="U443" s="30">
        <f t="shared" si="295"/>
        <v>-0.37229437229437223</v>
      </c>
      <c r="V443" s="30">
        <f t="shared" si="273"/>
        <v>-0.37229437229437223</v>
      </c>
      <c r="X443" s="9">
        <f>IF(data!W442="","",data!W442)</f>
        <v>693</v>
      </c>
      <c r="Y443" s="96">
        <f>IF(data!AA442="",#N/A,data!AA442)</f>
        <v>13500</v>
      </c>
      <c r="Z443" s="99">
        <f t="shared" si="282"/>
        <v>13500</v>
      </c>
      <c r="AA443" s="8">
        <f t="shared" si="292"/>
        <v>-0.16666666666666663</v>
      </c>
      <c r="AB443" s="34">
        <f t="shared" si="298"/>
        <v>-0.16666666666666663</v>
      </c>
      <c r="AC443" s="30">
        <f t="shared" si="306"/>
        <v>-0.16666666666666663</v>
      </c>
      <c r="AD443" s="30">
        <f t="shared" si="274"/>
        <v>-0.16666666666666663</v>
      </c>
      <c r="AE443" s="15">
        <f>data!G442</f>
        <v>0.22222222222222221</v>
      </c>
      <c r="AF443" s="30">
        <f t="shared" si="308"/>
        <v>0</v>
      </c>
      <c r="AG443" s="30">
        <f t="shared" si="283"/>
        <v>0</v>
      </c>
      <c r="AH443" s="15" t="str">
        <f t="shared" si="288"/>
        <v/>
      </c>
      <c r="AI443" s="9">
        <f>data!C442</f>
        <v>19.249987037448857</v>
      </c>
      <c r="AJ443" s="8">
        <f t="shared" si="284"/>
        <v>0.32758620689655182</v>
      </c>
      <c r="AK443" s="8">
        <f t="shared" si="285"/>
        <v>0.32758620689655182</v>
      </c>
      <c r="AL443" s="74">
        <f t="shared" si="289"/>
        <v>0.32758620689655182</v>
      </c>
      <c r="AR443" s="46">
        <f t="shared" si="278"/>
        <v>4.2777777777777803E-2</v>
      </c>
      <c r="AS443" s="46">
        <f t="shared" si="296"/>
        <v>-0.12388888888888885</v>
      </c>
      <c r="AT443" s="46">
        <f t="shared" si="279"/>
        <v>-0.12388888888888883</v>
      </c>
    </row>
    <row r="444" spans="1:46">
      <c r="A444">
        <v>1811</v>
      </c>
      <c r="B444">
        <v>1811</v>
      </c>
      <c r="C444">
        <f t="shared" si="268"/>
        <v>1811</v>
      </c>
      <c r="D444">
        <f t="shared" si="269"/>
        <v>1811</v>
      </c>
      <c r="E444" s="15">
        <f t="shared" si="270"/>
        <v>1811</v>
      </c>
      <c r="F444" s="9">
        <f>IF(data!V443="","",data!V443)</f>
        <v>300</v>
      </c>
      <c r="G444" s="35">
        <f t="shared" si="302"/>
        <v>0.1</v>
      </c>
      <c r="H444" s="35">
        <f t="shared" si="286"/>
        <v>8.7656386963104627E-2</v>
      </c>
      <c r="I444" s="9">
        <f>IF(data!Z443="","",data!Z443)</f>
        <v>4266.66</v>
      </c>
      <c r="J444" s="9">
        <f t="shared" si="275"/>
        <v>4266.66</v>
      </c>
      <c r="K444" s="8">
        <f t="shared" si="301"/>
        <v>0.42222000000000004</v>
      </c>
      <c r="L444" s="45">
        <f t="shared" si="280"/>
        <v>0.42222000000000004</v>
      </c>
      <c r="M444" s="8">
        <f t="shared" si="307"/>
        <v>0.42222000000000004</v>
      </c>
      <c r="N444" s="8">
        <f t="shared" si="272"/>
        <v>0.42222000000000004</v>
      </c>
      <c r="P444" s="20">
        <f>IF(data!U443="","",data!U443)</f>
        <v>0.69945722099999996</v>
      </c>
      <c r="Q444" s="20">
        <f>IF(ISNA(data!Y443)=TRUE,"",IF(data!Y443="","",data!Y443))</f>
        <v>9.9478204885061992</v>
      </c>
      <c r="R444" s="20">
        <f t="shared" si="281"/>
        <v>9.9478204885061992</v>
      </c>
      <c r="S444" s="8">
        <f t="shared" si="291"/>
        <v>-8.7408833333333491E-2</v>
      </c>
      <c r="T444" s="34">
        <f t="shared" si="297"/>
        <v>-8.7408833333333491E-2</v>
      </c>
      <c r="U444" s="30">
        <f t="shared" si="295"/>
        <v>-8.7408833333333491E-2</v>
      </c>
      <c r="V444" s="30">
        <f t="shared" si="273"/>
        <v>-8.7408833333333491E-2</v>
      </c>
      <c r="X444" s="9">
        <f>IF(data!W443="","",data!W443)</f>
        <v>1350</v>
      </c>
      <c r="Y444" s="96">
        <f>IF(data!AA443="",#N/A,data!AA443)</f>
        <v>19199.97</v>
      </c>
      <c r="Z444" s="99">
        <f t="shared" si="282"/>
        <v>19199.97</v>
      </c>
      <c r="AA444" s="8">
        <f t="shared" si="292"/>
        <v>0.42222000000000004</v>
      </c>
      <c r="AB444" s="34">
        <f t="shared" si="298"/>
        <v>0.42222000000000004</v>
      </c>
      <c r="AC444" s="30">
        <f t="shared" si="306"/>
        <v>0.42222000000000004</v>
      </c>
      <c r="AD444" s="30">
        <f t="shared" si="274"/>
        <v>0.42222000000000004</v>
      </c>
      <c r="AE444" s="15">
        <f>data!G443</f>
        <v>0.22222222222222221</v>
      </c>
      <c r="AF444" s="30">
        <f t="shared" si="308"/>
        <v>0</v>
      </c>
      <c r="AG444" s="30">
        <f t="shared" si="283"/>
        <v>0</v>
      </c>
      <c r="AH444" s="15" t="str">
        <f t="shared" si="288"/>
        <v/>
      </c>
      <c r="AI444" s="9">
        <f>data!C443</f>
        <v>29.999979798621599</v>
      </c>
      <c r="AJ444" s="8">
        <f t="shared" si="284"/>
        <v>0.55844155844155852</v>
      </c>
      <c r="AK444" s="8">
        <f t="shared" si="285"/>
        <v>0.55844155844155852</v>
      </c>
      <c r="AL444" s="74">
        <f t="shared" si="289"/>
        <v>0.55844155844155852</v>
      </c>
      <c r="AR444" s="46">
        <f t="shared" si="278"/>
        <v>0.10000000000000009</v>
      </c>
      <c r="AS444" s="46">
        <f t="shared" si="296"/>
        <v>0.52222000000000002</v>
      </c>
      <c r="AT444" s="46">
        <f t="shared" si="279"/>
        <v>0.52222000000000013</v>
      </c>
    </row>
    <row r="445" spans="1:46">
      <c r="A445">
        <v>1812</v>
      </c>
      <c r="B445">
        <v>1812</v>
      </c>
      <c r="C445">
        <f t="shared" si="268"/>
        <v>1812</v>
      </c>
      <c r="D445">
        <f t="shared" si="269"/>
        <v>1812</v>
      </c>
      <c r="E445" s="15">
        <f t="shared" si="270"/>
        <v>1812</v>
      </c>
      <c r="F445" s="9">
        <f>IF(data!V444="","",data!V444)</f>
        <v>374</v>
      </c>
      <c r="G445" s="35">
        <f t="shared" si="302"/>
        <v>8.7656386963104627E-2</v>
      </c>
      <c r="H445" s="35">
        <f t="shared" si="286"/>
        <v>5.7500000000000002E-2</v>
      </c>
      <c r="I445" s="9">
        <f>IF(data!Z444="","",data!Z444)</f>
        <v>4000</v>
      </c>
      <c r="J445" s="9">
        <f t="shared" si="275"/>
        <v>4000</v>
      </c>
      <c r="K445" s="8">
        <f t="shared" si="301"/>
        <v>-6.2498535153961199E-2</v>
      </c>
      <c r="L445" s="45">
        <f t="shared" si="280"/>
        <v>-6.2498535153961199E-2</v>
      </c>
      <c r="M445" s="8">
        <f t="shared" si="307"/>
        <v>-6.2498535153961199E-2</v>
      </c>
      <c r="N445" s="8">
        <f t="shared" si="272"/>
        <v>-6.2498535153961199E-2</v>
      </c>
      <c r="P445" s="20">
        <f>IF(data!U444="","",data!U444)</f>
        <v>0.83934866519999995</v>
      </c>
      <c r="Q445" s="20">
        <f>IF(ISNA(data!Y444)=TRUE,"",IF(data!Y444="","",data!Y444))</f>
        <v>8.9769910716577535</v>
      </c>
      <c r="R445" s="20">
        <f t="shared" si="281"/>
        <v>8.9769910716577535</v>
      </c>
      <c r="S445" s="8">
        <f t="shared" si="291"/>
        <v>-9.7592172875470617E-2</v>
      </c>
      <c r="T445" s="34">
        <f t="shared" si="297"/>
        <v>-9.7592172875470617E-2</v>
      </c>
      <c r="U445" s="30">
        <f t="shared" si="295"/>
        <v>-9.7592172875470617E-2</v>
      </c>
      <c r="V445" s="30">
        <f t="shared" si="273"/>
        <v>-9.7592172875470617E-2</v>
      </c>
      <c r="X445" s="9">
        <f>IF(data!W444="","",data!W444)</f>
        <v>1683</v>
      </c>
      <c r="Y445" s="96">
        <f>IF(data!AA444="",#N/A,data!AA444)</f>
        <v>18000</v>
      </c>
      <c r="Z445" s="99">
        <f t="shared" si="282"/>
        <v>18000</v>
      </c>
      <c r="AA445" s="8">
        <f t="shared" si="292"/>
        <v>-6.2498535153961199E-2</v>
      </c>
      <c r="AB445" s="34">
        <f t="shared" si="298"/>
        <v>-6.2498535153961199E-2</v>
      </c>
      <c r="AC445" s="30">
        <f t="shared" si="306"/>
        <v>-6.2498535153961199E-2</v>
      </c>
      <c r="AD445" s="30">
        <f t="shared" si="274"/>
        <v>-6.2498535153961199E-2</v>
      </c>
      <c r="AE445" s="15">
        <f>data!G444</f>
        <v>0.22222222222222221</v>
      </c>
      <c r="AF445" s="30">
        <f t="shared" si="308"/>
        <v>0</v>
      </c>
      <c r="AG445" s="30">
        <f t="shared" si="283"/>
        <v>0</v>
      </c>
      <c r="AH445" s="15" t="str">
        <f t="shared" si="288"/>
        <v/>
      </c>
      <c r="AI445" s="9">
        <f>data!C444</f>
        <v>31.166645679679103</v>
      </c>
      <c r="AJ445" s="8">
        <f t="shared" si="284"/>
        <v>3.8888888888888751E-2</v>
      </c>
      <c r="AK445" s="8">
        <f t="shared" si="285"/>
        <v>3.8888888888888751E-2</v>
      </c>
      <c r="AL445" s="74">
        <f t="shared" si="289"/>
        <v>3.8888888888888751E-2</v>
      </c>
      <c r="AR445" s="46">
        <f t="shared" si="278"/>
        <v>8.7656386963104627E-2</v>
      </c>
      <c r="AS445" s="46">
        <f t="shared" si="296"/>
        <v>2.5157851809143428E-2</v>
      </c>
      <c r="AT445" s="46">
        <f t="shared" si="279"/>
        <v>2.5157851809143428E-2</v>
      </c>
    </row>
    <row r="446" spans="1:46">
      <c r="A446">
        <v>1813</v>
      </c>
      <c r="B446">
        <v>1813</v>
      </c>
      <c r="C446">
        <f t="shared" si="268"/>
        <v>1813</v>
      </c>
      <c r="D446">
        <f t="shared" si="269"/>
        <v>1813</v>
      </c>
      <c r="E446" s="15">
        <f t="shared" si="270"/>
        <v>1813</v>
      </c>
      <c r="F446" s="9">
        <f>IF(data!V445="","",data!V445)</f>
        <v>230</v>
      </c>
      <c r="G446" s="35">
        <f t="shared" si="302"/>
        <v>5.7500000000000002E-2</v>
      </c>
      <c r="H446" s="35">
        <f t="shared" si="286"/>
        <v>-0.23097835501835123</v>
      </c>
      <c r="I446" s="9">
        <f>IF(data!Z445="","",data!Z445)</f>
        <v>4329.41</v>
      </c>
      <c r="J446" s="9">
        <f t="shared" si="275"/>
        <v>4329.41</v>
      </c>
      <c r="K446" s="8">
        <f t="shared" si="301"/>
        <v>8.2352500000000051E-2</v>
      </c>
      <c r="L446" s="45">
        <f t="shared" si="280"/>
        <v>8.2352500000000051E-2</v>
      </c>
      <c r="M446" s="8">
        <f t="shared" si="307"/>
        <v>8.2352500000000051E-2</v>
      </c>
      <c r="N446" s="8">
        <f t="shared" si="272"/>
        <v>8.2352500000000051E-2</v>
      </c>
      <c r="P446" s="20">
        <f>IF(data!U445="","",data!U445)</f>
        <v>0.83934866519999995</v>
      </c>
      <c r="Q446" s="20">
        <f>IF(ISNA(data!Y445)=TRUE,"",IF(data!Y445="","",data!Y445))</f>
        <v>15.799497846102314</v>
      </c>
      <c r="R446" s="20">
        <f t="shared" si="281"/>
        <v>15.799497846102314</v>
      </c>
      <c r="S446" s="8">
        <f t="shared" si="291"/>
        <v>0.75999928260869587</v>
      </c>
      <c r="T446" s="34">
        <f t="shared" si="297"/>
        <v>0.75999928260869587</v>
      </c>
      <c r="U446" s="30">
        <f t="shared" si="295"/>
        <v>0.75999928260869587</v>
      </c>
      <c r="V446" s="30">
        <f t="shared" si="273"/>
        <v>0.75999928260869587</v>
      </c>
      <c r="X446" s="9">
        <f>IF(data!W445="","",data!W445)</f>
        <v>1035</v>
      </c>
      <c r="Y446" s="96">
        <f>IF(data!AA445="",#N/A,data!AA445)</f>
        <v>19482.345000000001</v>
      </c>
      <c r="Z446" s="99">
        <f t="shared" si="282"/>
        <v>19482.345000000001</v>
      </c>
      <c r="AA446" s="8">
        <f t="shared" si="292"/>
        <v>8.2352500000000051E-2</v>
      </c>
      <c r="AB446" s="34">
        <f t="shared" si="298"/>
        <v>8.2352500000000051E-2</v>
      </c>
      <c r="AC446" s="30">
        <f t="shared" si="306"/>
        <v>8.2352500000000051E-2</v>
      </c>
      <c r="AD446" s="30">
        <f t="shared" si="274"/>
        <v>8.2352500000000051E-2</v>
      </c>
      <c r="AE446" s="15">
        <f>data!G445</f>
        <v>0.22222222222222221</v>
      </c>
      <c r="AF446" s="30">
        <f t="shared" si="308"/>
        <v>0</v>
      </c>
      <c r="AG446" s="30">
        <f t="shared" si="283"/>
        <v>0</v>
      </c>
      <c r="AH446" s="15" t="str">
        <f t="shared" si="288"/>
        <v/>
      </c>
      <c r="AI446" s="9">
        <f>data!C445</f>
        <v>19.166653760230464</v>
      </c>
      <c r="AJ446" s="8">
        <f t="shared" si="284"/>
        <v>-0.38502673796791442</v>
      </c>
      <c r="AK446" s="8">
        <f t="shared" si="285"/>
        <v>-0.38502673796791442</v>
      </c>
      <c r="AL446" s="74">
        <f t="shared" si="289"/>
        <v>-0.38502673796791442</v>
      </c>
      <c r="AR446" s="46">
        <f t="shared" si="278"/>
        <v>5.7500000000000107E-2</v>
      </c>
      <c r="AS446" s="46">
        <f t="shared" si="296"/>
        <v>0.13985250000000005</v>
      </c>
      <c r="AT446" s="46">
        <f t="shared" si="279"/>
        <v>0.13985250000000016</v>
      </c>
    </row>
    <row r="447" spans="1:46">
      <c r="A447">
        <v>1814</v>
      </c>
      <c r="B447">
        <v>1814</v>
      </c>
      <c r="C447">
        <f t="shared" si="268"/>
        <v>1814</v>
      </c>
      <c r="D447">
        <f t="shared" si="269"/>
        <v>1814</v>
      </c>
      <c r="E447" s="15">
        <f t="shared" si="270"/>
        <v>1814</v>
      </c>
      <c r="F447" s="9">
        <f>IF(data!V446="","",data!V446)</f>
        <v>-1000</v>
      </c>
      <c r="G447" s="35">
        <f t="shared" si="302"/>
        <v>-0.23097835501835123</v>
      </c>
      <c r="H447" s="35">
        <f t="shared" si="286"/>
        <v>0</v>
      </c>
      <c r="I447" s="9">
        <f>IF(data!Z446="","",data!Z446)</f>
        <v>2000</v>
      </c>
      <c r="J447" s="9">
        <f t="shared" si="275"/>
        <v>2000</v>
      </c>
      <c r="K447" s="8">
        <f t="shared" si="301"/>
        <v>-0.53804328996329753</v>
      </c>
      <c r="L447" s="45">
        <f t="shared" si="280"/>
        <v>-0.53804328996329753</v>
      </c>
      <c r="M447" s="8">
        <f t="shared" si="307"/>
        <v>-0.53804328996329753</v>
      </c>
      <c r="N447" s="8">
        <f t="shared" si="272"/>
        <v>-0.53804328996329753</v>
      </c>
      <c r="P447" s="20">
        <f>IF(data!U446="","",data!U446)</f>
        <v>-4.230528187102502</v>
      </c>
      <c r="Q447" s="20">
        <f>IF(ISNA(data!Y446)=TRUE,"",IF(data!Y446="","",data!Y446))</f>
        <v>8.461056374205004</v>
      </c>
      <c r="R447" s="20">
        <f t="shared" si="281"/>
        <v>8.461056374205004</v>
      </c>
      <c r="S447" s="8">
        <f t="shared" si="291"/>
        <v>-0.46447308283963473</v>
      </c>
      <c r="T447" s="34">
        <f t="shared" si="297"/>
        <v>-0.46447308283963473</v>
      </c>
      <c r="U447" s="30">
        <f t="shared" si="295"/>
        <v>-0.46447308283963473</v>
      </c>
      <c r="V447" s="30">
        <f t="shared" si="273"/>
        <v>-0.46447308283963473</v>
      </c>
      <c r="X447" s="9">
        <f>IF(data!W446="","",data!W446)</f>
        <v>-4500</v>
      </c>
      <c r="Y447" s="96">
        <f>IF(data!AA446="",#N/A,data!AA446)</f>
        <v>9000</v>
      </c>
      <c r="Z447" s="99">
        <f t="shared" si="282"/>
        <v>9000</v>
      </c>
      <c r="AA447" s="8">
        <f t="shared" si="292"/>
        <v>-0.53804328996329764</v>
      </c>
      <c r="AB447" s="34">
        <f t="shared" si="298"/>
        <v>-0.53804328996329764</v>
      </c>
      <c r="AC447" s="30">
        <f t="shared" si="306"/>
        <v>-0.53804328996329764</v>
      </c>
      <c r="AD447" s="30">
        <f t="shared" si="274"/>
        <v>-0.53804328996329764</v>
      </c>
      <c r="AE447" s="15">
        <f>data!G446</f>
        <v>0.22222222222222221</v>
      </c>
      <c r="AF447" s="30">
        <f t="shared" si="308"/>
        <v>0</v>
      </c>
      <c r="AG447" s="30">
        <f t="shared" si="283"/>
        <v>0</v>
      </c>
      <c r="AH447" s="15" t="str">
        <f t="shared" si="288"/>
        <v/>
      </c>
      <c r="AI447" s="9">
        <f>data!C446</f>
        <v>16.533556073031615</v>
      </c>
      <c r="AJ447" s="8">
        <f t="shared" si="284"/>
        <v>-0.13737910227513739</v>
      </c>
      <c r="AK447" s="8">
        <f t="shared" si="285"/>
        <v>-0.13737910227513739</v>
      </c>
      <c r="AL447" s="74">
        <f t="shared" si="289"/>
        <v>-0.13737910227513739</v>
      </c>
      <c r="AR447" s="46">
        <f t="shared" si="278"/>
        <v>-0.23097835501835129</v>
      </c>
      <c r="AS447" s="46">
        <f t="shared" si="296"/>
        <v>-0.76902164498164871</v>
      </c>
      <c r="AT447" s="46">
        <f t="shared" si="279"/>
        <v>-0.76902164498164893</v>
      </c>
    </row>
    <row r="448" spans="1:46">
      <c r="A448">
        <v>1815</v>
      </c>
      <c r="B448">
        <v>1815</v>
      </c>
      <c r="C448">
        <f t="shared" si="268"/>
        <v>1815</v>
      </c>
      <c r="D448">
        <f t="shared" si="269"/>
        <v>1815</v>
      </c>
      <c r="E448" s="15">
        <f t="shared" si="270"/>
        <v>1815</v>
      </c>
      <c r="F448" s="9">
        <v>0</v>
      </c>
      <c r="G448" s="35">
        <f t="shared" si="302"/>
        <v>0</v>
      </c>
      <c r="H448" s="35">
        <f t="shared" si="286"/>
        <v>3.7922398589065251E-2</v>
      </c>
      <c r="I448" s="9">
        <f>IF(data!Z447="","",data!Z447)</f>
        <v>4200</v>
      </c>
      <c r="J448" s="9">
        <f t="shared" si="275"/>
        <v>4200</v>
      </c>
      <c r="K448" s="8">
        <f t="shared" si="301"/>
        <v>1.1000000000000001</v>
      </c>
      <c r="L448" s="45">
        <f t="shared" si="280"/>
        <v>1.1000000000000001</v>
      </c>
      <c r="M448" s="8">
        <f t="shared" si="307"/>
        <v>1.1000000000000001</v>
      </c>
      <c r="N448" s="8">
        <f t="shared" si="272"/>
        <v>1.1000000000000001</v>
      </c>
      <c r="P448" s="20">
        <f>IF(data!U447="","",data!U447)</f>
        <v>0</v>
      </c>
      <c r="Q448" s="20">
        <f>IF(ISNA(data!Y447)=TRUE,"",IF(data!Y447="","",data!Y447))</f>
        <v>14.872986973226336</v>
      </c>
      <c r="R448" s="20">
        <f t="shared" si="281"/>
        <v>14.872986973226336</v>
      </c>
      <c r="S448" s="8">
        <f t="shared" si="291"/>
        <v>0.75781679206974828</v>
      </c>
      <c r="T448" s="34">
        <f t="shared" si="297"/>
        <v>0.75781679206974828</v>
      </c>
      <c r="U448" s="30">
        <f t="shared" ref="U448:U456" si="309">(Q448/Q447-1)/(A448-A447)</f>
        <v>0.75781679206974828</v>
      </c>
      <c r="V448" s="30">
        <f t="shared" si="273"/>
        <v>0.75781679206974828</v>
      </c>
      <c r="X448" s="9">
        <f>IF(data!W447="","",data!W447)</f>
        <v>0</v>
      </c>
      <c r="Y448" s="96">
        <f>IF(data!AA447="",#N/A,data!AA447)</f>
        <v>18900</v>
      </c>
      <c r="Z448" s="99">
        <f t="shared" si="282"/>
        <v>18900</v>
      </c>
      <c r="AA448" s="8">
        <f t="shared" si="292"/>
        <v>1.1000000000000001</v>
      </c>
      <c r="AB448" s="34">
        <f t="shared" si="298"/>
        <v>1.1000000000000001</v>
      </c>
      <c r="AC448" s="30">
        <f t="shared" si="306"/>
        <v>1.1000000000000001</v>
      </c>
      <c r="AD448" s="30">
        <f t="shared" si="274"/>
        <v>1.1000000000000001</v>
      </c>
      <c r="AE448" s="15">
        <f>data!G447</f>
        <v>0.22222222222222221</v>
      </c>
      <c r="AF448" s="30">
        <f t="shared" si="308"/>
        <v>0</v>
      </c>
      <c r="AG448" s="30">
        <f t="shared" si="283"/>
        <v>0</v>
      </c>
      <c r="AH448" s="15" t="str">
        <f t="shared" si="288"/>
        <v/>
      </c>
      <c r="AI448" s="9">
        <f>data!C447</f>
        <v>19.752040093145681</v>
      </c>
      <c r="AJ448" s="8">
        <f t="shared" si="284"/>
        <v>0.19466374964329858</v>
      </c>
      <c r="AK448" s="8">
        <f t="shared" si="285"/>
        <v>0.19466374964329858</v>
      </c>
      <c r="AL448" s="74">
        <f t="shared" si="289"/>
        <v>0.19466374964329858</v>
      </c>
      <c r="AR448" s="46">
        <f t="shared" si="278"/>
        <v>0</v>
      </c>
      <c r="AS448" s="46">
        <f t="shared" si="296"/>
        <v>1.1000000000000001</v>
      </c>
      <c r="AT448" s="46">
        <f t="shared" si="279"/>
        <v>1.1000000000000001</v>
      </c>
    </row>
    <row r="449" spans="1:46">
      <c r="A449">
        <v>1816</v>
      </c>
      <c r="B449">
        <v>1816</v>
      </c>
      <c r="C449">
        <f t="shared" si="268"/>
        <v>1816</v>
      </c>
      <c r="D449">
        <f t="shared" si="269"/>
        <v>1816</v>
      </c>
      <c r="E449" s="15">
        <f t="shared" si="270"/>
        <v>1816</v>
      </c>
      <c r="F449" s="9">
        <f>IF(data!V448="","",data!V448)</f>
        <v>159.27407407407406</v>
      </c>
      <c r="G449" s="35">
        <f t="shared" si="302"/>
        <v>3.7922398589065251E-2</v>
      </c>
      <c r="H449" s="35">
        <f t="shared" si="286"/>
        <v>5.9231111111111116E-2</v>
      </c>
      <c r="I449" s="9">
        <f>IF(data!Z448="","",data!Z448)</f>
        <v>5000</v>
      </c>
      <c r="J449" s="9">
        <f t="shared" si="275"/>
        <v>5000</v>
      </c>
      <c r="K449" s="8">
        <f t="shared" si="301"/>
        <v>0.19047619047619047</v>
      </c>
      <c r="L449" s="45">
        <f t="shared" si="280"/>
        <v>0.19047619047619047</v>
      </c>
      <c r="M449" s="8">
        <f t="shared" si="307"/>
        <v>0.19047619047619047</v>
      </c>
      <c r="N449" s="8">
        <f t="shared" si="272"/>
        <v>0.19047619047619047</v>
      </c>
      <c r="P449" s="20">
        <f>IF(data!U448="","",data!U448)</f>
        <v>0.48495588448000898</v>
      </c>
      <c r="Q449" s="20">
        <f>IF(ISNA(data!Y448)=TRUE,"",IF(data!Y448="","",data!Y448))</f>
        <v>15.223942983164639</v>
      </c>
      <c r="R449" s="20">
        <f t="shared" si="281"/>
        <v>15.223942983164639</v>
      </c>
      <c r="S449" s="8">
        <f t="shared" si="291"/>
        <v>2.3596874694375547E-2</v>
      </c>
      <c r="T449" s="34">
        <f t="shared" si="297"/>
        <v>2.3596874694375547E-2</v>
      </c>
      <c r="U449" s="30">
        <f t="shared" si="309"/>
        <v>2.3596874694375547E-2</v>
      </c>
      <c r="V449" s="30">
        <f t="shared" si="273"/>
        <v>2.3596874694375547E-2</v>
      </c>
      <c r="X449" s="9">
        <f>IF(data!W448="","",data!W448)</f>
        <v>716.73333333333335</v>
      </c>
      <c r="Y449" s="96">
        <f>IF(data!AA448="",#N/A,data!AA448)</f>
        <v>22500</v>
      </c>
      <c r="Z449" s="99">
        <f t="shared" si="282"/>
        <v>22500</v>
      </c>
      <c r="AA449" s="8">
        <f t="shared" si="292"/>
        <v>0.19047619047619047</v>
      </c>
      <c r="AB449" s="34">
        <f t="shared" si="298"/>
        <v>0.19047619047619047</v>
      </c>
      <c r="AC449" s="30">
        <f t="shared" si="306"/>
        <v>0.19047619047619047</v>
      </c>
      <c r="AD449" s="30">
        <f t="shared" si="274"/>
        <v>0.19047619047619047</v>
      </c>
      <c r="AE449" s="15">
        <f>data!G448</f>
        <v>0.22222222222222221</v>
      </c>
      <c r="AF449" s="30">
        <f t="shared" si="308"/>
        <v>0</v>
      </c>
      <c r="AG449" s="30">
        <f t="shared" si="283"/>
        <v>0</v>
      </c>
      <c r="AH449" s="15" t="str">
        <f t="shared" si="288"/>
        <v/>
      </c>
      <c r="AI449" s="9">
        <f>data!C448</f>
        <v>19.738139994557965</v>
      </c>
      <c r="AJ449" s="8">
        <f t="shared" si="284"/>
        <v>-7.0372976776911234E-4</v>
      </c>
      <c r="AK449" s="8">
        <f t="shared" si="285"/>
        <v>-7.0372976776911234E-4</v>
      </c>
      <c r="AL449" s="74">
        <f t="shared" si="289"/>
        <v>-7.0372976776911234E-4</v>
      </c>
      <c r="AR449" s="46">
        <f t="shared" si="278"/>
        <v>3.792239858906532E-2</v>
      </c>
      <c r="AS449" s="46">
        <f t="shared" si="296"/>
        <v>0.22839858906525573</v>
      </c>
      <c r="AT449" s="46">
        <f t="shared" si="279"/>
        <v>0.22839858906525579</v>
      </c>
    </row>
    <row r="450" spans="1:46">
      <c r="A450">
        <v>1817</v>
      </c>
      <c r="B450">
        <v>1817</v>
      </c>
      <c r="C450">
        <f t="shared" si="268"/>
        <v>1817</v>
      </c>
      <c r="D450">
        <f t="shared" si="269"/>
        <v>1817</v>
      </c>
      <c r="E450" s="15">
        <f t="shared" si="270"/>
        <v>1817</v>
      </c>
      <c r="F450" s="9">
        <f>IF(data!V449="","",data!V449)</f>
        <v>296.15555555555557</v>
      </c>
      <c r="G450" s="35">
        <f t="shared" si="302"/>
        <v>5.9231111111111116E-2</v>
      </c>
      <c r="H450" s="35">
        <f t="shared" si="286"/>
        <v>2.9611749680715199E-2</v>
      </c>
      <c r="I450" s="9">
        <f>IF(data!Z449="","",data!Z449)</f>
        <v>5800</v>
      </c>
      <c r="J450" s="9">
        <f t="shared" si="275"/>
        <v>5800</v>
      </c>
      <c r="K450" s="8">
        <f t="shared" si="301"/>
        <v>0.15999999999999992</v>
      </c>
      <c r="L450" s="45">
        <f t="shared" si="280"/>
        <v>0.15999999999999992</v>
      </c>
      <c r="M450" s="8">
        <f t="shared" si="307"/>
        <v>0.15999999999999992</v>
      </c>
      <c r="N450" s="8">
        <f t="shared" si="272"/>
        <v>0.15999999999999992</v>
      </c>
      <c r="P450" s="20">
        <f>IF(data!U449="","",data!U449)</f>
        <v>0.7821979858929532</v>
      </c>
      <c r="Q450" s="20">
        <f>IF(ISNA(data!Y449)=TRUE,"",IF(data!Y449="","",data!Y449))</f>
        <v>15.318802004806841</v>
      </c>
      <c r="R450" s="20">
        <f t="shared" si="281"/>
        <v>15.318802004806841</v>
      </c>
      <c r="S450" s="8">
        <f t="shared" si="291"/>
        <v>6.2309102015885021E-3</v>
      </c>
      <c r="T450" s="34">
        <f t="shared" si="297"/>
        <v>6.2309102015885021E-3</v>
      </c>
      <c r="U450" s="30">
        <f t="shared" si="309"/>
        <v>6.2309102015885021E-3</v>
      </c>
      <c r="V450" s="30">
        <f t="shared" si="273"/>
        <v>6.2309102015885021E-3</v>
      </c>
      <c r="X450" s="9">
        <f>IF(data!W449="","",data!W449)</f>
        <v>1332.7</v>
      </c>
      <c r="Y450" s="96">
        <f>IF(data!AA449="",#N/A,data!AA449)</f>
        <v>26100</v>
      </c>
      <c r="Z450" s="99">
        <f t="shared" si="282"/>
        <v>26100</v>
      </c>
      <c r="AA450" s="8">
        <f t="shared" si="292"/>
        <v>0.15999999999999992</v>
      </c>
      <c r="AB450" s="34">
        <f t="shared" si="298"/>
        <v>0.15999999999999992</v>
      </c>
      <c r="AC450" s="30">
        <f t="shared" si="306"/>
        <v>0.15999999999999992</v>
      </c>
      <c r="AD450" s="30">
        <f t="shared" si="274"/>
        <v>0.15999999999999992</v>
      </c>
      <c r="AE450" s="15">
        <f>data!G449</f>
        <v>0.22222222222222221</v>
      </c>
      <c r="AF450" s="30">
        <f t="shared" si="308"/>
        <v>0</v>
      </c>
      <c r="AG450" s="30">
        <f t="shared" si="283"/>
        <v>0</v>
      </c>
      <c r="AH450" s="15" t="str">
        <f t="shared" si="288"/>
        <v/>
      </c>
      <c r="AI450" s="9">
        <f>data!C449</f>
        <v>22.754461388092526</v>
      </c>
      <c r="AJ450" s="8">
        <f t="shared" si="284"/>
        <v>0.15281690140845061</v>
      </c>
      <c r="AK450" s="8">
        <f t="shared" si="285"/>
        <v>0.15281690140845061</v>
      </c>
      <c r="AL450" s="74">
        <f t="shared" si="289"/>
        <v>0.15281690140845061</v>
      </c>
      <c r="AR450" s="46">
        <f t="shared" si="278"/>
        <v>5.9231111111111012E-2</v>
      </c>
      <c r="AS450" s="46">
        <f t="shared" si="296"/>
        <v>0.21923111111111104</v>
      </c>
      <c r="AT450" s="46">
        <f t="shared" si="279"/>
        <v>0.21923111111111093</v>
      </c>
    </row>
    <row r="451" spans="1:46">
      <c r="A451">
        <v>1818</v>
      </c>
      <c r="B451">
        <v>1818</v>
      </c>
      <c r="C451">
        <f t="shared" si="268"/>
        <v>1818</v>
      </c>
      <c r="D451">
        <f t="shared" si="269"/>
        <v>1818</v>
      </c>
      <c r="E451" s="15">
        <f t="shared" si="270"/>
        <v>1818</v>
      </c>
      <c r="F451" s="9">
        <f>IF(data!V450="","",data!V450)</f>
        <v>171.74814814814815</v>
      </c>
      <c r="G451" s="35">
        <f t="shared" si="302"/>
        <v>2.9611749680715199E-2</v>
      </c>
      <c r="H451" s="35">
        <f t="shared" si="286"/>
        <v>3.8020202020202024E-2</v>
      </c>
      <c r="I451" s="9">
        <f>IF(data!Z450="","",data!Z450)</f>
        <v>4400</v>
      </c>
      <c r="J451" s="9">
        <f t="shared" si="275"/>
        <v>4400</v>
      </c>
      <c r="K451" s="8">
        <f t="shared" si="301"/>
        <v>-0.24137931034482762</v>
      </c>
      <c r="L451" s="45">
        <f t="shared" si="280"/>
        <v>-0.24137931034482762</v>
      </c>
      <c r="M451" s="8">
        <f t="shared" si="307"/>
        <v>-0.24137931034482762</v>
      </c>
      <c r="N451" s="8">
        <f t="shared" si="272"/>
        <v>-0.24137931034482762</v>
      </c>
      <c r="P451" s="20">
        <f>IF(data!U450="","",data!U450)</f>
        <v>0.55168667178566999</v>
      </c>
      <c r="Q451" s="20">
        <f>IF(ISNA(data!Y450)=TRUE,"",IF(data!Y450="","",data!Y450))</f>
        <v>14.13361006817424</v>
      </c>
      <c r="R451" s="20">
        <f t="shared" si="281"/>
        <v>14.13361006817424</v>
      </c>
      <c r="S451" s="8">
        <f t="shared" si="291"/>
        <v>-7.7368448019675573E-2</v>
      </c>
      <c r="T451" s="34">
        <f t="shared" si="297"/>
        <v>-7.7368448019675573E-2</v>
      </c>
      <c r="U451" s="30">
        <f t="shared" si="309"/>
        <v>-7.7368448019675573E-2</v>
      </c>
      <c r="V451" s="30">
        <f t="shared" si="273"/>
        <v>-7.7368448019675573E-2</v>
      </c>
      <c r="X451" s="9">
        <f>IF(data!W450="","",data!W450)</f>
        <v>772.86666666666667</v>
      </c>
      <c r="Y451" s="96">
        <f>IF(data!AA450="",#N/A,data!AA450)</f>
        <v>19800</v>
      </c>
      <c r="Z451" s="99">
        <f t="shared" si="282"/>
        <v>19800</v>
      </c>
      <c r="AA451" s="8">
        <f t="shared" si="292"/>
        <v>-0.24137931034482762</v>
      </c>
      <c r="AB451" s="34">
        <f t="shared" si="298"/>
        <v>-0.24137931034482762</v>
      </c>
      <c r="AC451" s="30">
        <f t="shared" si="306"/>
        <v>-0.24137931034482762</v>
      </c>
      <c r="AD451" s="30">
        <f t="shared" si="274"/>
        <v>-0.24137931034482762</v>
      </c>
      <c r="AE451" s="15">
        <f>data!G450</f>
        <v>0.22222222222222221</v>
      </c>
      <c r="AF451" s="30">
        <f t="shared" si="308"/>
        <v>0</v>
      </c>
      <c r="AG451" s="30">
        <f t="shared" si="283"/>
        <v>0</v>
      </c>
      <c r="AH451" s="15" t="str">
        <f t="shared" si="288"/>
        <v/>
      </c>
      <c r="AI451" s="9">
        <f>data!C450</f>
        <v>18.709532699066916</v>
      </c>
      <c r="AJ451" s="8">
        <f t="shared" si="284"/>
        <v>-0.17776420281001826</v>
      </c>
      <c r="AK451" s="8">
        <f t="shared" si="285"/>
        <v>-0.17776420281001826</v>
      </c>
      <c r="AL451" s="74">
        <f t="shared" si="289"/>
        <v>-0.17776420281001826</v>
      </c>
      <c r="AR451" s="46">
        <f t="shared" si="278"/>
        <v>2.9611749680715116E-2</v>
      </c>
      <c r="AS451" s="46">
        <f t="shared" si="296"/>
        <v>-0.21176756066411243</v>
      </c>
      <c r="AT451" s="46">
        <f t="shared" si="279"/>
        <v>-0.21176756066411251</v>
      </c>
    </row>
    <row r="452" spans="1:46">
      <c r="A452">
        <v>1819</v>
      </c>
      <c r="B452">
        <v>1819</v>
      </c>
      <c r="C452">
        <f t="shared" si="268"/>
        <v>1819</v>
      </c>
      <c r="D452">
        <f t="shared" si="269"/>
        <v>1819</v>
      </c>
      <c r="E452" s="15">
        <f t="shared" si="270"/>
        <v>1819</v>
      </c>
      <c r="F452" s="9">
        <f>IF(data!V451="","",data!V451)</f>
        <v>167.28888888888889</v>
      </c>
      <c r="G452" s="77">
        <f t="shared" si="302"/>
        <v>3.8020202020202024E-2</v>
      </c>
      <c r="H452" s="35">
        <f t="shared" si="286"/>
        <v>4.2645925925925927E-2</v>
      </c>
      <c r="I452" s="9">
        <f>IF(data!Z451="","",data!Z451)</f>
        <v>5000</v>
      </c>
      <c r="J452" s="9">
        <f t="shared" si="275"/>
        <v>5000</v>
      </c>
      <c r="K452" s="8">
        <f t="shared" si="301"/>
        <v>0.13636363636363646</v>
      </c>
      <c r="L452" s="45">
        <f t="shared" si="280"/>
        <v>0.13636363636363646</v>
      </c>
      <c r="M452" s="8">
        <f t="shared" si="307"/>
        <v>0.13636363636363646</v>
      </c>
      <c r="N452" s="8">
        <f t="shared" si="272"/>
        <v>0.13636363636363646</v>
      </c>
      <c r="P452" s="20">
        <f>IF(data!U451="","",data!U451)</f>
        <v>0.6440696418075158</v>
      </c>
      <c r="Q452" s="20">
        <f>IF(ISNA(data!Y451)=TRUE,"",IF(data!Y451="","",data!Y451))</f>
        <v>19.250221759656089</v>
      </c>
      <c r="R452" s="20">
        <f t="shared" si="281"/>
        <v>19.250221759656089</v>
      </c>
      <c r="S452" s="8">
        <f t="shared" si="291"/>
        <v>0.36201732372703033</v>
      </c>
      <c r="T452" s="34">
        <f t="shared" si="297"/>
        <v>0.36201732372703033</v>
      </c>
      <c r="U452" s="30">
        <f t="shared" si="309"/>
        <v>0.36201732372703033</v>
      </c>
      <c r="V452" s="30">
        <f t="shared" si="273"/>
        <v>0.36201732372703033</v>
      </c>
      <c r="X452" s="9">
        <f>IF(data!W451="","",data!W451)</f>
        <v>752.8</v>
      </c>
      <c r="Y452" s="96">
        <f>IF(data!AA451="",#N/A,data!AA451)</f>
        <v>22500</v>
      </c>
      <c r="Z452" s="99">
        <f t="shared" si="282"/>
        <v>22500</v>
      </c>
      <c r="AA452" s="8">
        <f t="shared" si="292"/>
        <v>0.13636363636363646</v>
      </c>
      <c r="AB452" s="34">
        <f t="shared" si="298"/>
        <v>0.13636363636363646</v>
      </c>
      <c r="AC452" s="30">
        <f t="shared" si="306"/>
        <v>0.13636363636363646</v>
      </c>
      <c r="AD452" s="30">
        <f t="shared" si="274"/>
        <v>0.13636363636363646</v>
      </c>
      <c r="AE452" s="15">
        <f>data!G451</f>
        <v>0.22222222222222221</v>
      </c>
      <c r="AF452" s="30">
        <f t="shared" si="308"/>
        <v>0</v>
      </c>
      <c r="AG452" s="30">
        <f t="shared" si="283"/>
        <v>0</v>
      </c>
      <c r="AH452" s="15" t="str">
        <f t="shared" si="288"/>
        <v/>
      </c>
      <c r="AI452" s="9">
        <f>data!C451</f>
        <v>15.609810714006048</v>
      </c>
      <c r="AJ452" s="8">
        <f t="shared" si="284"/>
        <v>-0.16567607726597344</v>
      </c>
      <c r="AK452" s="8">
        <f t="shared" si="285"/>
        <v>-0.16567607726597344</v>
      </c>
      <c r="AL452" s="74">
        <f t="shared" si="289"/>
        <v>-0.16567607726597344</v>
      </c>
      <c r="AR452" s="46">
        <f t="shared" si="278"/>
        <v>3.8020202020202065E-2</v>
      </c>
      <c r="AS452" s="46">
        <f t="shared" si="296"/>
        <v>0.17438383838383847</v>
      </c>
      <c r="AT452" s="46">
        <f t="shared" si="279"/>
        <v>0.17438383838383853</v>
      </c>
    </row>
    <row r="453" spans="1:46">
      <c r="A453">
        <v>1820</v>
      </c>
      <c r="B453">
        <v>1820</v>
      </c>
      <c r="C453">
        <f t="shared" ref="C453:C516" si="310">A453</f>
        <v>1820</v>
      </c>
      <c r="D453">
        <f t="shared" ref="D453:D516" si="311">A453</f>
        <v>1820</v>
      </c>
      <c r="E453" s="15">
        <f t="shared" ref="E453:E516" si="312">A453</f>
        <v>1820</v>
      </c>
      <c r="F453" s="9">
        <f>IF(data!V452="","",data!V452)</f>
        <v>213.22962962962964</v>
      </c>
      <c r="G453" s="77">
        <f t="shared" si="302"/>
        <v>4.2645925925925927E-2</v>
      </c>
      <c r="H453" s="35">
        <f t="shared" si="286"/>
        <v>3.9479052823315118E-2</v>
      </c>
      <c r="I453" s="9">
        <f>IF(data!Z452="","",data!Z452)</f>
        <v>6100</v>
      </c>
      <c r="J453" s="9">
        <f t="shared" si="275"/>
        <v>6100</v>
      </c>
      <c r="K453" s="8">
        <f t="shared" si="301"/>
        <v>0.21999999999999997</v>
      </c>
      <c r="L453" s="45">
        <f t="shared" si="280"/>
        <v>0.21999999999999997</v>
      </c>
      <c r="M453" s="8">
        <f t="shared" si="307"/>
        <v>0.21999999999999997</v>
      </c>
      <c r="N453" s="8">
        <f t="shared" ref="N453:N516" si="313">IF(I453="","",I453/I452-1)</f>
        <v>0.21999999999999997</v>
      </c>
      <c r="P453" s="20">
        <f>IF(data!U452="","",data!U452)</f>
        <v>0.92191958555999365</v>
      </c>
      <c r="Q453" s="20">
        <f>IF(ISNA(data!Y452)=TRUE,"",IF(data!Y452="","",data!Y452))</f>
        <v>26.373958824034425</v>
      </c>
      <c r="R453" s="20">
        <f t="shared" si="281"/>
        <v>26.373958824034425</v>
      </c>
      <c r="S453" s="8">
        <f t="shared" si="291"/>
        <v>0.37006000000000028</v>
      </c>
      <c r="T453" s="34">
        <f t="shared" si="297"/>
        <v>0.37006000000000028</v>
      </c>
      <c r="U453" s="30">
        <f t="shared" si="309"/>
        <v>0.37006000000000028</v>
      </c>
      <c r="V453" s="30">
        <f t="shared" ref="V453:V516" si="314">IF(Q453="","",Q453/Q452-1)</f>
        <v>0.37006000000000028</v>
      </c>
      <c r="X453" s="9">
        <f>IF(data!W452="","",data!W452)</f>
        <v>959.53333333333342</v>
      </c>
      <c r="Y453" s="96">
        <f>IF(data!AA452="",#N/A,data!AA452)</f>
        <v>27450</v>
      </c>
      <c r="Z453" s="99">
        <f t="shared" si="282"/>
        <v>27450</v>
      </c>
      <c r="AA453" s="8">
        <f t="shared" si="292"/>
        <v>0.21999999999999997</v>
      </c>
      <c r="AB453" s="34">
        <f t="shared" si="298"/>
        <v>0.21999999999999997</v>
      </c>
      <c r="AC453" s="30">
        <f t="shared" si="306"/>
        <v>0.21999999999999997</v>
      </c>
      <c r="AD453" s="30">
        <f t="shared" ref="AD453:AD511" si="315">IF(Y453="","",Y453/Y452-1)</f>
        <v>0.21999999999999997</v>
      </c>
      <c r="AE453" s="15">
        <f>data!G452</f>
        <v>0.22222222222222221</v>
      </c>
      <c r="AF453" s="30">
        <f t="shared" si="308"/>
        <v>0</v>
      </c>
      <c r="AG453" s="30">
        <f t="shared" si="283"/>
        <v>0</v>
      </c>
      <c r="AH453" s="15" t="str">
        <f t="shared" si="288"/>
        <v/>
      </c>
      <c r="AI453" s="9">
        <f>data!C452</f>
        <v>13.900098587716874</v>
      </c>
      <c r="AJ453" s="8">
        <f t="shared" si="284"/>
        <v>-0.10952804986642917</v>
      </c>
      <c r="AK453" s="8">
        <f t="shared" si="285"/>
        <v>-0.10952804986642917</v>
      </c>
      <c r="AL453" s="74">
        <f t="shared" si="289"/>
        <v>-0.10952804986642917</v>
      </c>
      <c r="AR453" s="46">
        <f t="shared" si="278"/>
        <v>4.2645925925925976E-2</v>
      </c>
      <c r="AS453" s="46">
        <f t="shared" si="296"/>
        <v>0.26264592592592589</v>
      </c>
      <c r="AT453" s="46">
        <f t="shared" si="279"/>
        <v>0.26264592592592595</v>
      </c>
    </row>
    <row r="454" spans="1:46">
      <c r="A454">
        <v>1821</v>
      </c>
      <c r="B454">
        <v>1821</v>
      </c>
      <c r="C454">
        <f t="shared" si="310"/>
        <v>1821</v>
      </c>
      <c r="D454">
        <f t="shared" si="311"/>
        <v>1821</v>
      </c>
      <c r="E454" s="15">
        <f t="shared" si="312"/>
        <v>1821</v>
      </c>
      <c r="F454" s="9">
        <f>IF(data!V453="","",data!V453)</f>
        <v>240.82222222222222</v>
      </c>
      <c r="G454" s="77">
        <f t="shared" si="302"/>
        <v>3.9479052823315118E-2</v>
      </c>
      <c r="H454" s="35">
        <f t="shared" si="286"/>
        <v>4.6053086419753093E-2</v>
      </c>
      <c r="I454" s="9">
        <f>IF(data!Z453="","",data!Z453)</f>
        <v>6000</v>
      </c>
      <c r="J454" s="9">
        <f t="shared" ref="J454:J517" si="316">IF(I454="",J453,I454)</f>
        <v>6000</v>
      </c>
      <c r="K454" s="8">
        <f t="shared" si="301"/>
        <v>-1.6393442622950838E-2</v>
      </c>
      <c r="L454" s="45">
        <f t="shared" si="280"/>
        <v>-1.6393442622950838E-2</v>
      </c>
      <c r="M454" s="8">
        <f t="shared" si="307"/>
        <v>-1.6393442622950838E-2</v>
      </c>
      <c r="N454" s="8">
        <f t="shared" si="313"/>
        <v>-1.6393442622950838E-2</v>
      </c>
      <c r="P454" s="20">
        <f>IF(data!U453="","",data!U453)</f>
        <v>1.059042917800652</v>
      </c>
      <c r="Q454" s="20">
        <f>IF(ISNA(data!Y453)=TRUE,"",IF(data!Y453="","",data!Y453))</f>
        <v>26.385677568162404</v>
      </c>
      <c r="R454" s="20">
        <f t="shared" si="281"/>
        <v>26.385677568162404</v>
      </c>
      <c r="S454" s="8">
        <f t="shared" si="291"/>
        <v>4.4433011388878008E-4</v>
      </c>
      <c r="T454" s="34">
        <f t="shared" si="297"/>
        <v>4.4433011388878008E-4</v>
      </c>
      <c r="U454" s="30">
        <f t="shared" si="309"/>
        <v>4.4433011388878008E-4</v>
      </c>
      <c r="V454" s="30">
        <f t="shared" si="314"/>
        <v>4.4433011388878008E-4</v>
      </c>
      <c r="X454" s="9">
        <f>IF(data!W453="","",data!W453)</f>
        <v>1083.7</v>
      </c>
      <c r="Y454" s="96">
        <f>IF(data!AA453="",#N/A,data!AA453)</f>
        <v>27000</v>
      </c>
      <c r="Z454" s="99">
        <f t="shared" si="282"/>
        <v>27000</v>
      </c>
      <c r="AA454" s="8">
        <f t="shared" si="292"/>
        <v>-1.6393442622950838E-2</v>
      </c>
      <c r="AB454" s="34">
        <f t="shared" si="298"/>
        <v>-1.6393442622950838E-2</v>
      </c>
      <c r="AC454" s="30">
        <f t="shared" si="306"/>
        <v>-1.6393442622950838E-2</v>
      </c>
      <c r="AD454" s="30">
        <f t="shared" si="315"/>
        <v>-1.6393442622950838E-2</v>
      </c>
      <c r="AE454" s="15">
        <f>data!G453</f>
        <v>0.22222222222222221</v>
      </c>
      <c r="AF454" s="30">
        <f t="shared" si="308"/>
        <v>0</v>
      </c>
      <c r="AG454" s="30">
        <f t="shared" si="283"/>
        <v>0</v>
      </c>
      <c r="AH454" s="15" t="str">
        <f t="shared" si="288"/>
        <v/>
      </c>
      <c r="AI454" s="9">
        <f>data!C453</f>
        <v>13.666155834487416</v>
      </c>
      <c r="AJ454" s="8">
        <f t="shared" si="284"/>
        <v>-1.6830294530154388E-2</v>
      </c>
      <c r="AK454" s="8">
        <f t="shared" si="285"/>
        <v>-1.6830294530154388E-2</v>
      </c>
      <c r="AL454" s="74">
        <f t="shared" si="289"/>
        <v>-1.6830294530154388E-2</v>
      </c>
      <c r="AR454" s="46">
        <f t="shared" ref="AR454:AR517" si="317">IF(G454="","",(1+G454)/(1+AF454)-1)</f>
        <v>3.9479052823315097E-2</v>
      </c>
      <c r="AS454" s="46">
        <f t="shared" si="296"/>
        <v>2.308561020036428E-2</v>
      </c>
      <c r="AT454" s="46">
        <f t="shared" ref="AT454:AT517" si="318">IF(AR454&lt;&gt;"",IF(AD454&lt;&gt;"",SUM(AR454,AD454),""),"")</f>
        <v>2.3085610200364259E-2</v>
      </c>
    </row>
    <row r="455" spans="1:46">
      <c r="A455">
        <v>1822</v>
      </c>
      <c r="B455">
        <v>1822</v>
      </c>
      <c r="C455">
        <f t="shared" si="310"/>
        <v>1822</v>
      </c>
      <c r="D455">
        <f t="shared" si="311"/>
        <v>1822</v>
      </c>
      <c r="E455" s="15">
        <f t="shared" si="312"/>
        <v>1822</v>
      </c>
      <c r="F455" s="9">
        <f>IF(data!V454="","",data!V454)</f>
        <v>276.31851851851854</v>
      </c>
      <c r="G455" s="77">
        <f t="shared" si="302"/>
        <v>4.6053086419753093E-2</v>
      </c>
      <c r="H455" s="35">
        <f t="shared" si="286"/>
        <v>4.500132275132275E-2</v>
      </c>
      <c r="I455" s="9">
        <f>IF(data!Z454="","",data!Z454)</f>
        <v>5600</v>
      </c>
      <c r="J455" s="9">
        <f t="shared" si="316"/>
        <v>5600</v>
      </c>
      <c r="K455" s="8">
        <f t="shared" si="301"/>
        <v>-6.6666666666666652E-2</v>
      </c>
      <c r="L455" s="45">
        <f t="shared" ref="L455:L518" si="319">J455/J454-1</f>
        <v>-6.6666666666666652E-2</v>
      </c>
      <c r="M455" s="8">
        <f t="shared" si="307"/>
        <v>-6.6666666666666652E-2</v>
      </c>
      <c r="N455" s="8">
        <f t="shared" si="313"/>
        <v>-6.6666666666666652E-2</v>
      </c>
      <c r="P455" s="20">
        <f>IF(data!U454="","",data!U454)</f>
        <v>1.2886754378101617</v>
      </c>
      <c r="Q455" s="20">
        <f>IF(ISNA(data!Y454)=TRUE,"",IF(data!Y454="","",data!Y454))</f>
        <v>26.116897594951674</v>
      </c>
      <c r="R455" s="20">
        <f t="shared" ref="R455:R518" si="320">IF(Q455="",R454,Q455)</f>
        <v>26.116897594951674</v>
      </c>
      <c r="S455" s="8">
        <f t="shared" si="291"/>
        <v>-1.0186585980837104E-2</v>
      </c>
      <c r="T455" s="34">
        <f t="shared" si="297"/>
        <v>-1.0186585980837104E-2</v>
      </c>
      <c r="U455" s="30">
        <f t="shared" si="309"/>
        <v>-1.0186585980837104E-2</v>
      </c>
      <c r="V455" s="30">
        <f t="shared" si="314"/>
        <v>-1.0186585980837104E-2</v>
      </c>
      <c r="X455" s="9">
        <f>IF(data!W454="","",data!W454)</f>
        <v>1243.4333333333334</v>
      </c>
      <c r="Y455" s="96">
        <f>IF(data!AA454="",#N/A,data!AA454)</f>
        <v>25200</v>
      </c>
      <c r="Z455" s="99">
        <f t="shared" ref="Z455:Z518" si="321">IF(ISNA(Y455),Z454,Y455)</f>
        <v>25200</v>
      </c>
      <c r="AA455" s="8">
        <f t="shared" si="292"/>
        <v>-6.6666666666666652E-2</v>
      </c>
      <c r="AB455" s="34">
        <f t="shared" si="298"/>
        <v>-6.6666666666666652E-2</v>
      </c>
      <c r="AC455" s="30">
        <f t="shared" si="306"/>
        <v>-6.6666666666666652E-2</v>
      </c>
      <c r="AD455" s="30">
        <f t="shared" si="315"/>
        <v>-6.6666666666666652E-2</v>
      </c>
      <c r="AE455" s="15">
        <f>data!G454</f>
        <v>0.22222222222222221</v>
      </c>
      <c r="AF455" s="30">
        <f t="shared" si="308"/>
        <v>0</v>
      </c>
      <c r="AG455" s="30">
        <f t="shared" ref="AG455:AG518" si="322">AE455/AE454-1</f>
        <v>0</v>
      </c>
      <c r="AH455" s="15" t="str">
        <f t="shared" si="288"/>
        <v/>
      </c>
      <c r="AI455" s="9">
        <f>data!C454</f>
        <v>12.886346657055896</v>
      </c>
      <c r="AJ455" s="8">
        <f t="shared" ref="AJ455:AJ518" si="323">AI455/AI454-1</f>
        <v>-5.7061340941512051E-2</v>
      </c>
      <c r="AK455" s="8">
        <f t="shared" ref="AK455:AK518" si="324">AI455/AI454-1</f>
        <v>-5.7061340941512051E-2</v>
      </c>
      <c r="AL455" s="74">
        <f t="shared" si="289"/>
        <v>-5.7061340941512051E-2</v>
      </c>
      <c r="AR455" s="46">
        <f t="shared" si="317"/>
        <v>4.6053086419753031E-2</v>
      </c>
      <c r="AS455" s="46">
        <f t="shared" si="296"/>
        <v>-2.0613580246913558E-2</v>
      </c>
      <c r="AT455" s="46">
        <f t="shared" si="318"/>
        <v>-2.0613580246913621E-2</v>
      </c>
    </row>
    <row r="456" spans="1:46">
      <c r="A456">
        <v>1823</v>
      </c>
      <c r="B456">
        <v>1823</v>
      </c>
      <c r="C456">
        <f t="shared" si="310"/>
        <v>1823</v>
      </c>
      <c r="D456">
        <f t="shared" si="311"/>
        <v>1823</v>
      </c>
      <c r="E456" s="15">
        <f t="shared" si="312"/>
        <v>1823</v>
      </c>
      <c r="F456" s="9">
        <f>IF(data!V455="","",data!V455)</f>
        <v>252.00740740740741</v>
      </c>
      <c r="G456" s="77">
        <f t="shared" si="302"/>
        <v>4.500132275132275E-2</v>
      </c>
      <c r="H456" s="35">
        <f t="shared" si="286"/>
        <v>7.9560493827160489E-2</v>
      </c>
      <c r="I456" s="9">
        <f>IF(data!Z455="","",data!Z455)</f>
        <v>3000</v>
      </c>
      <c r="J456" s="9">
        <f t="shared" si="316"/>
        <v>3000</v>
      </c>
      <c r="K456" s="8">
        <f t="shared" si="301"/>
        <v>-0.4642857142857143</v>
      </c>
      <c r="L456" s="45">
        <f t="shared" si="319"/>
        <v>-0.4642857142857143</v>
      </c>
      <c r="M456" s="8">
        <f>(I456/I455-1)/(C456-C455)</f>
        <v>-0.4642857142857143</v>
      </c>
      <c r="N456" s="8">
        <f t="shared" si="313"/>
        <v>-0.4642857142857143</v>
      </c>
      <c r="P456" s="20">
        <f>IF(data!U455="","",data!U455)</f>
        <v>1.1788618421459067</v>
      </c>
      <c r="Q456" s="20">
        <f>IF(ISNA(data!Y455)=TRUE,"",IF(data!Y455="","",data!Y455))</f>
        <v>14.033657037391382</v>
      </c>
      <c r="R456" s="20">
        <f t="shared" si="320"/>
        <v>14.033657037391382</v>
      </c>
      <c r="S456" s="8">
        <f t="shared" si="291"/>
        <v>-0.46265987426837207</v>
      </c>
      <c r="T456" s="34">
        <f t="shared" si="297"/>
        <v>-0.46265987426837207</v>
      </c>
      <c r="U456" s="30">
        <f t="shared" si="309"/>
        <v>-0.46265987426837207</v>
      </c>
      <c r="V456" s="30">
        <f t="shared" si="314"/>
        <v>-0.46265987426837207</v>
      </c>
      <c r="X456" s="9">
        <f>IF(data!W455="","",data!W455)</f>
        <v>1134.0333333333333</v>
      </c>
      <c r="Y456" s="96">
        <f>IF(data!AA455="",#N/A,data!AA455)</f>
        <v>13500</v>
      </c>
      <c r="Z456" s="99">
        <f t="shared" si="321"/>
        <v>13500</v>
      </c>
      <c r="AA456" s="8">
        <f t="shared" si="292"/>
        <v>-0.4642857142857143</v>
      </c>
      <c r="AB456" s="34">
        <f t="shared" si="298"/>
        <v>-0.4642857142857143</v>
      </c>
      <c r="AC456" s="30">
        <f t="shared" si="306"/>
        <v>-0.4642857142857143</v>
      </c>
      <c r="AD456" s="30">
        <f t="shared" si="315"/>
        <v>-0.4642857142857143</v>
      </c>
      <c r="AE456" s="15">
        <f>data!G455</f>
        <v>0.22222222222222221</v>
      </c>
      <c r="AF456" s="30">
        <f t="shared" si="308"/>
        <v>0</v>
      </c>
      <c r="AG456" s="30">
        <f t="shared" si="322"/>
        <v>0</v>
      </c>
      <c r="AH456" s="15" t="str">
        <f t="shared" si="288"/>
        <v/>
      </c>
      <c r="AI456" s="9">
        <f>data!C455</f>
        <v>12.847356198184322</v>
      </c>
      <c r="AJ456" s="8">
        <f t="shared" si="323"/>
        <v>-3.0257186081692478E-3</v>
      </c>
      <c r="AK456" s="8">
        <f t="shared" si="324"/>
        <v>-3.0257186081692478E-3</v>
      </c>
      <c r="AL456" s="74">
        <f t="shared" si="289"/>
        <v>-3.0257186081692478E-3</v>
      </c>
      <c r="AR456" s="46">
        <f t="shared" si="317"/>
        <v>4.5001322751322848E-2</v>
      </c>
      <c r="AS456" s="46">
        <f t="shared" si="296"/>
        <v>-0.41928439153439157</v>
      </c>
      <c r="AT456" s="46">
        <f t="shared" si="318"/>
        <v>-0.41928439153439145</v>
      </c>
    </row>
    <row r="457" spans="1:46">
      <c r="A457">
        <v>1824</v>
      </c>
      <c r="B457">
        <v>1824</v>
      </c>
      <c r="C457">
        <f t="shared" si="310"/>
        <v>1824</v>
      </c>
      <c r="D457">
        <f t="shared" si="311"/>
        <v>1824</v>
      </c>
      <c r="E457" s="15">
        <f t="shared" si="312"/>
        <v>1824</v>
      </c>
      <c r="F457" s="9">
        <f>IF(data!V456="","",data!V456)</f>
        <v>238.68148148148148</v>
      </c>
      <c r="G457" s="77">
        <f>F457/I456</f>
        <v>7.9560493827160489E-2</v>
      </c>
      <c r="H457" s="35">
        <f t="shared" ref="H457:H520" si="325">IF(F458="","",F458/J457)</f>
        <v>6.8962962962962962E-2</v>
      </c>
      <c r="I457" s="9" t="str">
        <f>IF(data!Z456="","",data!Z456)</f>
        <v/>
      </c>
      <c r="J457" s="9">
        <f t="shared" si="316"/>
        <v>3000</v>
      </c>
      <c r="K457" s="49">
        <f t="shared" si="301"/>
        <v>0</v>
      </c>
      <c r="L457" s="45">
        <f t="shared" si="319"/>
        <v>0</v>
      </c>
      <c r="M457" s="8"/>
      <c r="N457" s="8" t="str">
        <f t="shared" si="313"/>
        <v/>
      </c>
      <c r="P457" s="20">
        <f>IF(data!U456="","",data!U456)</f>
        <v>1.1216307421024005</v>
      </c>
      <c r="Q457" s="20" t="str">
        <f>IF(ISNA(data!Y456)=TRUE,"",IF(data!Y456="","",data!Y456))</f>
        <v/>
      </c>
      <c r="R457" s="20">
        <f t="shared" si="320"/>
        <v>14.033657037391382</v>
      </c>
      <c r="S457" s="49">
        <f t="shared" si="291"/>
        <v>0</v>
      </c>
      <c r="T457" s="34">
        <f t="shared" si="297"/>
        <v>0</v>
      </c>
      <c r="U457" s="15"/>
      <c r="V457" s="30" t="str">
        <f t="shared" si="314"/>
        <v/>
      </c>
      <c r="X457" s="9">
        <f>IF(data!W456="","",data!W456)</f>
        <v>1074.0666666666666</v>
      </c>
      <c r="Y457" s="96" t="e">
        <f>IF(data!AA456="",#N/A,data!AA456)</f>
        <v>#N/A</v>
      </c>
      <c r="Z457" s="99">
        <f t="shared" si="321"/>
        <v>13500</v>
      </c>
      <c r="AA457" s="49">
        <f t="shared" si="292"/>
        <v>0</v>
      </c>
      <c r="AB457" s="34">
        <f t="shared" si="298"/>
        <v>0</v>
      </c>
      <c r="AC457" s="30"/>
      <c r="AD457" s="30"/>
      <c r="AE457" s="15">
        <f>data!G456</f>
        <v>0.22222222222222221</v>
      </c>
      <c r="AF457" s="30">
        <f t="shared" si="308"/>
        <v>0</v>
      </c>
      <c r="AG457" s="30">
        <f t="shared" si="322"/>
        <v>0</v>
      </c>
      <c r="AH457" s="15" t="str">
        <f t="shared" ref="AH457:AH520" si="326">IF(AE457=AE456,"",IF(AE456=AE455,"",AE457/AE456-1))</f>
        <v/>
      </c>
      <c r="AI457" s="9">
        <f>data!C456</f>
        <v>12.788870509876958</v>
      </c>
      <c r="AJ457" s="8">
        <f t="shared" si="323"/>
        <v>-4.5523520485584168E-3</v>
      </c>
      <c r="AK457" s="8">
        <f t="shared" si="324"/>
        <v>-4.5523520485584168E-3</v>
      </c>
      <c r="AL457" s="74">
        <f t="shared" ref="AL457:AL520" si="327">IF(AI457=AI456,"",IF(AI456=AI455,"",AI457/AI456-1))</f>
        <v>-4.5523520485584168E-3</v>
      </c>
      <c r="AR457" s="46">
        <f t="shared" si="317"/>
        <v>7.9560493827160572E-2</v>
      </c>
      <c r="AS457" s="46" t="str">
        <f t="shared" si="296"/>
        <v/>
      </c>
      <c r="AT457" s="46" t="str">
        <f t="shared" si="318"/>
        <v/>
      </c>
    </row>
    <row r="458" spans="1:46">
      <c r="A458">
        <v>1825</v>
      </c>
      <c r="B458">
        <v>1825</v>
      </c>
      <c r="C458">
        <f t="shared" si="310"/>
        <v>1825</v>
      </c>
      <c r="D458">
        <f t="shared" si="311"/>
        <v>1825</v>
      </c>
      <c r="E458" s="15">
        <f t="shared" si="312"/>
        <v>1825</v>
      </c>
      <c r="F458" s="9">
        <f>IF(data!V457="","",data!V457)</f>
        <v>206.88888888888889</v>
      </c>
      <c r="G458" s="77"/>
      <c r="H458" s="35">
        <f t="shared" si="325"/>
        <v>8.4493827160493834E-2</v>
      </c>
      <c r="I458" s="9">
        <f>IF(data!Z457="","",data!Z457)</f>
        <v>3000</v>
      </c>
      <c r="J458" s="9">
        <f t="shared" si="316"/>
        <v>3000</v>
      </c>
      <c r="K458" s="8">
        <f t="shared" si="301"/>
        <v>0</v>
      </c>
      <c r="L458" s="45">
        <f t="shared" si="319"/>
        <v>0</v>
      </c>
      <c r="M458" s="8">
        <f>(I458/I456-1)/(C458-C456)</f>
        <v>0</v>
      </c>
      <c r="N458" s="8"/>
      <c r="P458" s="20">
        <f>IF(data!U457="","",data!U457)</f>
        <v>0.95907051723683623</v>
      </c>
      <c r="Q458" s="20">
        <f>IF(ISNA(data!Y457)=TRUE,"",IF(data!Y457="","",data!Y457))</f>
        <v>13.907037575399883</v>
      </c>
      <c r="R458" s="20">
        <f t="shared" si="320"/>
        <v>13.907037575399883</v>
      </c>
      <c r="S458" s="8">
        <f t="shared" si="291"/>
        <v>-4.5112781954886327E-3</v>
      </c>
      <c r="T458" s="34">
        <f t="shared" si="297"/>
        <v>-9.0225563909772655E-3</v>
      </c>
      <c r="U458" s="8">
        <f>(Q458/Q456-1)/(A458-A456)</f>
        <v>-4.5112781954886327E-3</v>
      </c>
      <c r="V458" s="30"/>
      <c r="X458" s="9">
        <f>IF(data!W457="","",data!W457)</f>
        <v>931</v>
      </c>
      <c r="Y458" s="96">
        <f>IF(data!AA457="",#N/A,data!AA457)</f>
        <v>13500</v>
      </c>
      <c r="Z458" s="99">
        <f t="shared" si="321"/>
        <v>13500</v>
      </c>
      <c r="AA458" s="8">
        <f t="shared" si="292"/>
        <v>0</v>
      </c>
      <c r="AB458" s="34">
        <f t="shared" si="298"/>
        <v>0</v>
      </c>
      <c r="AC458" s="30">
        <f>(Y458/Y456-1)/(A458-A456)</f>
        <v>0</v>
      </c>
      <c r="AD458" s="30"/>
      <c r="AE458" s="15">
        <f>data!G457</f>
        <v>0.22222222222222221</v>
      </c>
      <c r="AF458" s="30">
        <f t="shared" si="308"/>
        <v>0</v>
      </c>
      <c r="AG458" s="30">
        <f t="shared" si="322"/>
        <v>0</v>
      </c>
      <c r="AH458" s="15" t="str">
        <f t="shared" si="326"/>
        <v/>
      </c>
      <c r="AI458" s="9">
        <f>data!C457</f>
        <v>12.964327574799048</v>
      </c>
      <c r="AJ458" s="8">
        <f t="shared" si="323"/>
        <v>1.3719512195121908E-2</v>
      </c>
      <c r="AK458" s="8">
        <f t="shared" si="324"/>
        <v>1.3719512195121908E-2</v>
      </c>
      <c r="AL458" s="74">
        <f t="shared" si="327"/>
        <v>1.3719512195121908E-2</v>
      </c>
      <c r="AR458" s="46" t="str">
        <f t="shared" si="317"/>
        <v/>
      </c>
      <c r="AS458" s="46" t="str">
        <f t="shared" si="296"/>
        <v/>
      </c>
      <c r="AT458" s="46" t="str">
        <f t="shared" si="318"/>
        <v/>
      </c>
    </row>
    <row r="459" spans="1:46">
      <c r="A459">
        <v>1826</v>
      </c>
      <c r="B459">
        <v>1826</v>
      </c>
      <c r="C459">
        <f t="shared" si="310"/>
        <v>1826</v>
      </c>
      <c r="D459">
        <f t="shared" si="311"/>
        <v>1826</v>
      </c>
      <c r="E459" s="15">
        <f t="shared" si="312"/>
        <v>1826</v>
      </c>
      <c r="F459" s="9">
        <f>IF(data!V458="","",data!V458)</f>
        <v>253.4814814814815</v>
      </c>
      <c r="G459" s="77">
        <f>F459/I458</f>
        <v>8.4493827160493834E-2</v>
      </c>
      <c r="H459" s="35">
        <f t="shared" si="325"/>
        <v>4.5555555555555551E-2</v>
      </c>
      <c r="I459" s="9">
        <f>IF(data!Z458="","",data!Z458)</f>
        <v>6000</v>
      </c>
      <c r="J459" s="9">
        <f t="shared" si="316"/>
        <v>6000</v>
      </c>
      <c r="K459" s="8">
        <f t="shared" ref="K459:K464" si="328">M459</f>
        <v>1</v>
      </c>
      <c r="L459" s="45">
        <f t="shared" si="319"/>
        <v>1</v>
      </c>
      <c r="M459" s="8">
        <f>(I459/I458-1)/(C459-C458)</f>
        <v>1</v>
      </c>
      <c r="N459" s="8">
        <f t="shared" si="313"/>
        <v>1</v>
      </c>
      <c r="P459" s="20">
        <f>IF(data!U458="","",data!U458)</f>
        <v>1.1308453276770911</v>
      </c>
      <c r="Q459" s="20">
        <f>IF(ISNA(data!Y458)=TRUE,"",IF(data!Y458="","",data!Y458))</f>
        <v>26.767525289843476</v>
      </c>
      <c r="R459" s="20">
        <f t="shared" si="320"/>
        <v>26.767525289843476</v>
      </c>
      <c r="S459" s="8">
        <f t="shared" ref="S459:S464" si="329">U459</f>
        <v>0.92474674384949318</v>
      </c>
      <c r="T459" s="34">
        <f t="shared" si="297"/>
        <v>0.92474674384949318</v>
      </c>
      <c r="U459" s="30">
        <f t="shared" ref="U459:U464" si="330">(Q459/Q458-1)/(A459-A458)</f>
        <v>0.92474674384949318</v>
      </c>
      <c r="V459" s="30">
        <f t="shared" si="314"/>
        <v>0.92474674384949318</v>
      </c>
      <c r="X459" s="9">
        <f>IF(data!W458="","",data!W458)</f>
        <v>1140.6666666666667</v>
      </c>
      <c r="Y459" s="96">
        <f>IF(data!AA458="",#N/A,data!AA458)</f>
        <v>27000</v>
      </c>
      <c r="Z459" s="99">
        <f t="shared" si="321"/>
        <v>27000</v>
      </c>
      <c r="AA459" s="8">
        <f t="shared" ref="AA459:AA464" si="331">AC459</f>
        <v>1</v>
      </c>
      <c r="AB459" s="34">
        <f t="shared" si="298"/>
        <v>1</v>
      </c>
      <c r="AC459" s="30">
        <f t="shared" si="306"/>
        <v>1</v>
      </c>
      <c r="AD459" s="30">
        <f t="shared" si="315"/>
        <v>1</v>
      </c>
      <c r="AE459" s="15">
        <f>data!G458</f>
        <v>0.22222222222222221</v>
      </c>
      <c r="AF459" s="30">
        <f t="shared" si="308"/>
        <v>0</v>
      </c>
      <c r="AG459" s="30">
        <f t="shared" si="322"/>
        <v>0</v>
      </c>
      <c r="AH459" s="15" t="str">
        <f t="shared" si="326"/>
        <v/>
      </c>
      <c r="AI459" s="9">
        <f>data!C458</f>
        <v>13.471203540129538</v>
      </c>
      <c r="AJ459" s="8">
        <f t="shared" si="323"/>
        <v>3.9097744360902409E-2</v>
      </c>
      <c r="AK459" s="8">
        <f t="shared" si="324"/>
        <v>3.9097744360902409E-2</v>
      </c>
      <c r="AL459" s="74">
        <f t="shared" si="327"/>
        <v>3.9097744360902409E-2</v>
      </c>
      <c r="AR459" s="46">
        <f t="shared" si="317"/>
        <v>8.4493827160493806E-2</v>
      </c>
      <c r="AS459" s="46">
        <f t="shared" si="296"/>
        <v>1.0844938271604938</v>
      </c>
      <c r="AT459" s="46">
        <f t="shared" si="318"/>
        <v>1.0844938271604938</v>
      </c>
    </row>
    <row r="460" spans="1:46">
      <c r="A460">
        <v>1827</v>
      </c>
      <c r="B460">
        <v>1827</v>
      </c>
      <c r="C460">
        <f t="shared" si="310"/>
        <v>1827</v>
      </c>
      <c r="D460">
        <f t="shared" si="311"/>
        <v>1827</v>
      </c>
      <c r="E460" s="15">
        <f t="shared" si="312"/>
        <v>1827</v>
      </c>
      <c r="F460" s="9">
        <f>IF(data!V459="","",data!V459)</f>
        <v>273.33333333333331</v>
      </c>
      <c r="G460" s="77">
        <f t="shared" ref="G460:G462" si="332">F460/I459</f>
        <v>4.5555555555555551E-2</v>
      </c>
      <c r="H460" s="35">
        <f t="shared" si="325"/>
        <v>9.4829151732377534E-2</v>
      </c>
      <c r="I460" s="9">
        <f>IF(data!Z459="","",data!Z459)</f>
        <v>3100</v>
      </c>
      <c r="J460" s="9">
        <f t="shared" si="316"/>
        <v>3100</v>
      </c>
      <c r="K460" s="8">
        <f t="shared" si="328"/>
        <v>-0.48333333333333328</v>
      </c>
      <c r="L460" s="45">
        <f t="shared" si="319"/>
        <v>-0.48333333333333328</v>
      </c>
      <c r="M460" s="8">
        <f t="shared" ref="M460:M463" si="333">(I460/I459-1)/(C460-C459)</f>
        <v>-0.48333333333333328</v>
      </c>
      <c r="N460" s="8">
        <f t="shared" si="313"/>
        <v>-0.48333333333333328</v>
      </c>
      <c r="P460" s="20">
        <f>IF(data!U459="","",data!U459)</f>
        <v>1.1719220506669068</v>
      </c>
      <c r="Q460" s="20">
        <f>IF(ISNA(data!Y459)=TRUE,"",IF(data!Y459="","",data!Y459))</f>
        <v>13.291311062441748</v>
      </c>
      <c r="R460" s="20">
        <f t="shared" si="320"/>
        <v>13.291311062441748</v>
      </c>
      <c r="S460" s="8">
        <f t="shared" si="329"/>
        <v>-0.50345387111729267</v>
      </c>
      <c r="T460" s="34">
        <f t="shared" si="297"/>
        <v>-0.50345387111729267</v>
      </c>
      <c r="U460" s="30">
        <f t="shared" si="330"/>
        <v>-0.50345387111729267</v>
      </c>
      <c r="V460" s="30">
        <f t="shared" si="314"/>
        <v>-0.50345387111729267</v>
      </c>
      <c r="X460" s="9">
        <f>IF(data!W459="","",data!W459)</f>
        <v>1230</v>
      </c>
      <c r="Y460" s="96">
        <f>IF(data!AA459="",#N/A,data!AA459)</f>
        <v>13950</v>
      </c>
      <c r="Z460" s="99">
        <f t="shared" si="321"/>
        <v>13950</v>
      </c>
      <c r="AA460" s="8">
        <f t="shared" si="331"/>
        <v>-0.48333333333333328</v>
      </c>
      <c r="AB460" s="34">
        <f t="shared" si="298"/>
        <v>-0.48333333333333328</v>
      </c>
      <c r="AC460" s="30">
        <f t="shared" si="306"/>
        <v>-0.48333333333333328</v>
      </c>
      <c r="AD460" s="30">
        <f t="shared" si="315"/>
        <v>-0.48333333333333328</v>
      </c>
      <c r="AE460" s="15">
        <f>data!G459</f>
        <v>0.22222222222222221</v>
      </c>
      <c r="AF460" s="30">
        <f t="shared" si="308"/>
        <v>0</v>
      </c>
      <c r="AG460" s="30">
        <f t="shared" si="322"/>
        <v>0</v>
      </c>
      <c r="AH460" s="15" t="str">
        <f t="shared" si="326"/>
        <v/>
      </c>
      <c r="AI460" s="9">
        <f>data!C459</f>
        <v>14.017069964331606</v>
      </c>
      <c r="AJ460" s="8">
        <f t="shared" si="323"/>
        <v>4.05209840810421E-2</v>
      </c>
      <c r="AK460" s="8">
        <f t="shared" si="324"/>
        <v>4.05209840810421E-2</v>
      </c>
      <c r="AL460" s="74">
        <f t="shared" si="327"/>
        <v>4.05209840810421E-2</v>
      </c>
      <c r="AR460" s="46">
        <f t="shared" si="317"/>
        <v>4.5555555555555571E-2</v>
      </c>
      <c r="AS460" s="46">
        <f t="shared" si="296"/>
        <v>-0.43777777777777771</v>
      </c>
      <c r="AT460" s="46">
        <f t="shared" si="318"/>
        <v>-0.43777777777777771</v>
      </c>
    </row>
    <row r="461" spans="1:46">
      <c r="A461">
        <v>1828</v>
      </c>
      <c r="B461">
        <v>1828</v>
      </c>
      <c r="C461">
        <f t="shared" si="310"/>
        <v>1828</v>
      </c>
      <c r="D461">
        <f t="shared" si="311"/>
        <v>1828</v>
      </c>
      <c r="E461" s="15">
        <f t="shared" si="312"/>
        <v>1828</v>
      </c>
      <c r="F461" s="9">
        <f>IF(data!V460="","",data!V460)</f>
        <v>293.97037037037035</v>
      </c>
      <c r="G461" s="77">
        <f t="shared" si="332"/>
        <v>9.4829151732377534E-2</v>
      </c>
      <c r="H461" s="35">
        <f t="shared" si="325"/>
        <v>5.2074074074074078E-2</v>
      </c>
      <c r="I461" s="9">
        <f>IF(data!Z460="","",data!Z460)</f>
        <v>5000</v>
      </c>
      <c r="J461" s="9">
        <f t="shared" si="316"/>
        <v>5000</v>
      </c>
      <c r="K461" s="8">
        <f t="shared" si="328"/>
        <v>0.61290322580645151</v>
      </c>
      <c r="L461" s="45">
        <f t="shared" si="319"/>
        <v>0.61290322580645151</v>
      </c>
      <c r="M461" s="8">
        <f t="shared" si="333"/>
        <v>0.61290322580645151</v>
      </c>
      <c r="N461" s="8">
        <f t="shared" si="313"/>
        <v>0.61290322580645151</v>
      </c>
      <c r="P461" s="20">
        <f>IF(data!U460="","",data!U460)</f>
        <v>1.1500384501770933</v>
      </c>
      <c r="Q461" s="20">
        <f>IF(ISNA(data!Y460)=TRUE,"",IF(data!Y460="","",data!Y460))</f>
        <v>19.560448366414803</v>
      </c>
      <c r="R461" s="20">
        <f t="shared" si="320"/>
        <v>19.560448366414803</v>
      </c>
      <c r="S461" s="8">
        <f t="shared" si="329"/>
        <v>0.47167185197314554</v>
      </c>
      <c r="T461" s="34">
        <f t="shared" si="297"/>
        <v>0.47167185197314554</v>
      </c>
      <c r="U461" s="30">
        <f t="shared" si="330"/>
        <v>0.47167185197314554</v>
      </c>
      <c r="V461" s="30">
        <f t="shared" si="314"/>
        <v>0.47167185197314554</v>
      </c>
      <c r="X461" s="9">
        <f>IF(data!W460="","",data!W460)</f>
        <v>1322.8666666666666</v>
      </c>
      <c r="Y461" s="96">
        <f>IF(data!AA460="",#N/A,data!AA460)</f>
        <v>22500</v>
      </c>
      <c r="Z461" s="99">
        <f t="shared" si="321"/>
        <v>22500</v>
      </c>
      <c r="AA461" s="8">
        <f t="shared" si="331"/>
        <v>0.61290322580645151</v>
      </c>
      <c r="AB461" s="34">
        <f t="shared" si="298"/>
        <v>0.61290322580645151</v>
      </c>
      <c r="AC461" s="30">
        <f t="shared" si="306"/>
        <v>0.61290322580645151</v>
      </c>
      <c r="AD461" s="30">
        <f t="shared" si="315"/>
        <v>0.61290322580645151</v>
      </c>
      <c r="AE461" s="15">
        <f>data!G460</f>
        <v>0.22222222222222221</v>
      </c>
      <c r="AF461" s="30">
        <f t="shared" si="308"/>
        <v>0</v>
      </c>
      <c r="AG461" s="30">
        <f t="shared" si="322"/>
        <v>0</v>
      </c>
      <c r="AH461" s="15" t="str">
        <f t="shared" si="326"/>
        <v/>
      </c>
      <c r="AI461" s="9">
        <f>data!C460</f>
        <v>15.362240795400982</v>
      </c>
      <c r="AJ461" s="8">
        <f t="shared" si="323"/>
        <v>9.5966620305980577E-2</v>
      </c>
      <c r="AK461" s="8">
        <f t="shared" si="324"/>
        <v>9.5966620305980577E-2</v>
      </c>
      <c r="AL461" s="74">
        <f t="shared" si="327"/>
        <v>9.5966620305980577E-2</v>
      </c>
      <c r="AR461" s="46">
        <f t="shared" si="317"/>
        <v>9.4829151732377603E-2</v>
      </c>
      <c r="AS461" s="46">
        <f t="shared" si="296"/>
        <v>0.70773237753882901</v>
      </c>
      <c r="AT461" s="46">
        <f t="shared" si="318"/>
        <v>0.70773237753882912</v>
      </c>
    </row>
    <row r="462" spans="1:46">
      <c r="A462">
        <v>1829</v>
      </c>
      <c r="B462">
        <v>1829</v>
      </c>
      <c r="C462">
        <f t="shared" si="310"/>
        <v>1829</v>
      </c>
      <c r="D462">
        <f t="shared" si="311"/>
        <v>1829</v>
      </c>
      <c r="E462" s="15">
        <f t="shared" si="312"/>
        <v>1829</v>
      </c>
      <c r="F462" s="9">
        <f>IF(data!V461="","",data!V461)</f>
        <v>260.37037037037038</v>
      </c>
      <c r="G462" s="77">
        <f t="shared" si="332"/>
        <v>5.2074074074074078E-2</v>
      </c>
      <c r="H462" s="35">
        <f t="shared" si="325"/>
        <v>8.1222222222222223E-2</v>
      </c>
      <c r="I462" s="9">
        <f>IF(data!Z461="","",data!Z461)</f>
        <v>4000</v>
      </c>
      <c r="J462" s="9">
        <f t="shared" si="316"/>
        <v>4000</v>
      </c>
      <c r="K462" s="8">
        <f t="shared" si="328"/>
        <v>-0.19999999999999996</v>
      </c>
      <c r="L462" s="45">
        <f t="shared" si="319"/>
        <v>-0.19999999999999996</v>
      </c>
      <c r="M462" s="8">
        <f t="shared" si="333"/>
        <v>-0.19999999999999996</v>
      </c>
      <c r="N462" s="8">
        <f t="shared" si="313"/>
        <v>-0.19999999999999996</v>
      </c>
      <c r="P462" s="20">
        <f>IF(data!U461="","",data!U461)</f>
        <v>0.98484746365395248</v>
      </c>
      <c r="Q462" s="20">
        <f>IF(ISNA(data!Y461)=TRUE,"",IF(data!Y461="","",data!Y461))</f>
        <v>15.129946810046496</v>
      </c>
      <c r="R462" s="20">
        <f t="shared" si="320"/>
        <v>15.129946810046496</v>
      </c>
      <c r="S462" s="8">
        <f t="shared" si="329"/>
        <v>-0.22650306748466242</v>
      </c>
      <c r="T462" s="34">
        <f t="shared" si="297"/>
        <v>-0.22650306748466242</v>
      </c>
      <c r="U462" s="30">
        <f t="shared" si="330"/>
        <v>-0.22650306748466242</v>
      </c>
      <c r="V462" s="30">
        <f t="shared" si="314"/>
        <v>-0.22650306748466242</v>
      </c>
      <c r="X462" s="9">
        <f>IF(data!W461="","",data!W461)</f>
        <v>1171.6666666666667</v>
      </c>
      <c r="Y462" s="96">
        <f>IF(data!AA461="",#N/A,data!AA461)</f>
        <v>18000</v>
      </c>
      <c r="Z462" s="99">
        <f t="shared" si="321"/>
        <v>18000</v>
      </c>
      <c r="AA462" s="8">
        <f t="shared" si="331"/>
        <v>-2.5862068965517238E-2</v>
      </c>
      <c r="AB462" s="34">
        <f t="shared" si="298"/>
        <v>-0.19999999999999996</v>
      </c>
      <c r="AC462" s="30">
        <f>(Y462/Y450-1)/(A462-A450)</f>
        <v>-2.5862068965517238E-2</v>
      </c>
      <c r="AD462" s="30">
        <f t="shared" si="315"/>
        <v>-0.19999999999999996</v>
      </c>
      <c r="AE462" s="15">
        <f>data!G461</f>
        <v>0.22222222222222221</v>
      </c>
      <c r="AF462" s="30">
        <f t="shared" si="308"/>
        <v>0</v>
      </c>
      <c r="AG462" s="30">
        <f t="shared" si="322"/>
        <v>0</v>
      </c>
      <c r="AH462" s="15" t="str">
        <f t="shared" si="326"/>
        <v/>
      </c>
      <c r="AI462" s="9">
        <f>data!C461</f>
        <v>15.888611990167258</v>
      </c>
      <c r="AJ462" s="8">
        <f t="shared" si="323"/>
        <v>3.4263959390862908E-2</v>
      </c>
      <c r="AK462" s="8">
        <f t="shared" si="324"/>
        <v>3.4263959390862908E-2</v>
      </c>
      <c r="AL462" s="74">
        <f t="shared" si="327"/>
        <v>3.4263959390862908E-2</v>
      </c>
      <c r="AR462" s="46">
        <f t="shared" si="317"/>
        <v>5.2074074074074161E-2</v>
      </c>
      <c r="AS462" s="46">
        <f t="shared" si="296"/>
        <v>-0.14792592592592588</v>
      </c>
      <c r="AT462" s="46">
        <f t="shared" si="318"/>
        <v>-0.14792592592592579</v>
      </c>
    </row>
    <row r="463" spans="1:46">
      <c r="A463">
        <v>1830</v>
      </c>
      <c r="B463">
        <v>1830</v>
      </c>
      <c r="C463">
        <f t="shared" si="310"/>
        <v>1830</v>
      </c>
      <c r="D463">
        <f t="shared" si="311"/>
        <v>1830</v>
      </c>
      <c r="E463" s="15">
        <f t="shared" si="312"/>
        <v>1830</v>
      </c>
      <c r="F463" s="9">
        <f>IF(data!V462="","",data!V462)</f>
        <v>324.88888888888891</v>
      </c>
      <c r="G463" s="35">
        <f t="shared" ref="G463:G523" si="334">F463/I462</f>
        <v>8.1222222222222223E-2</v>
      </c>
      <c r="H463" s="35">
        <f t="shared" si="325"/>
        <v>4.2565839082100126E-2</v>
      </c>
      <c r="I463" s="9">
        <f>IF(data!Z462="","",data!Z462)</f>
        <v>7692.31</v>
      </c>
      <c r="J463" s="9">
        <f t="shared" si="316"/>
        <v>7692.31</v>
      </c>
      <c r="K463" s="8">
        <f t="shared" si="328"/>
        <v>0.9230775</v>
      </c>
      <c r="L463" s="45">
        <f t="shared" si="319"/>
        <v>0.9230775</v>
      </c>
      <c r="M463" s="8">
        <f t="shared" si="333"/>
        <v>0.9230775</v>
      </c>
      <c r="N463" s="8">
        <f t="shared" si="313"/>
        <v>0.9230775</v>
      </c>
      <c r="P463" s="20">
        <f>IF(data!U462="","",data!U462)</f>
        <v>1.2582206534460294</v>
      </c>
      <c r="Q463" s="20">
        <f>IF(ISNA(data!Y462)=TRUE,"",IF(data!Y462="","",data!Y462))</f>
        <v>29.790564238161707</v>
      </c>
      <c r="R463" s="20">
        <f t="shared" si="320"/>
        <v>29.790564238161707</v>
      </c>
      <c r="S463" s="8">
        <f t="shared" si="329"/>
        <v>0.96898010364321685</v>
      </c>
      <c r="T463" s="34">
        <f t="shared" si="297"/>
        <v>0.96898010364321685</v>
      </c>
      <c r="U463" s="30">
        <f t="shared" si="330"/>
        <v>0.96898010364321685</v>
      </c>
      <c r="V463" s="30">
        <f t="shared" si="314"/>
        <v>0.96898010364321685</v>
      </c>
      <c r="X463" s="9">
        <f>IF(data!W462="","",data!W462)</f>
        <v>1462</v>
      </c>
      <c r="Y463" s="96">
        <f>IF(data!AA462="",#N/A,data!AA462)</f>
        <v>34615.395000000004</v>
      </c>
      <c r="Z463" s="99">
        <f t="shared" si="321"/>
        <v>34615.395000000004</v>
      </c>
      <c r="AA463" s="8">
        <f t="shared" si="331"/>
        <v>6.2354356060606075E-2</v>
      </c>
      <c r="AB463" s="34">
        <f t="shared" si="298"/>
        <v>0.92307750000000022</v>
      </c>
      <c r="AC463" s="30">
        <f t="shared" ref="AC463:AC464" si="335">(Y463/Y451-1)/(A463-A451)</f>
        <v>6.2354356060606075E-2</v>
      </c>
      <c r="AD463" s="30">
        <f t="shared" si="315"/>
        <v>0.92307750000000022</v>
      </c>
      <c r="AE463" s="15">
        <f>data!G462</f>
        <v>0.22222222222222221</v>
      </c>
      <c r="AF463" s="30">
        <f t="shared" si="308"/>
        <v>0</v>
      </c>
      <c r="AG463" s="30">
        <f t="shared" si="322"/>
        <v>0</v>
      </c>
      <c r="AH463" s="15" t="str">
        <f t="shared" si="326"/>
        <v/>
      </c>
      <c r="AI463" s="9">
        <f>data!C462</f>
        <v>15.518202630887281</v>
      </c>
      <c r="AJ463" s="8">
        <f t="shared" si="323"/>
        <v>-2.3312883435583021E-2</v>
      </c>
      <c r="AK463" s="8">
        <f t="shared" si="324"/>
        <v>-2.3312883435583021E-2</v>
      </c>
      <c r="AL463" s="74">
        <f t="shared" si="327"/>
        <v>-2.3312883435583021E-2</v>
      </c>
      <c r="AR463" s="46">
        <f t="shared" si="317"/>
        <v>8.1222222222222307E-2</v>
      </c>
      <c r="AS463" s="46">
        <f t="shared" si="296"/>
        <v>1.0042997222222223</v>
      </c>
      <c r="AT463" s="46">
        <f t="shared" si="318"/>
        <v>1.0042997222222225</v>
      </c>
    </row>
    <row r="464" spans="1:46">
      <c r="A464">
        <v>1831</v>
      </c>
      <c r="B464">
        <v>1831</v>
      </c>
      <c r="C464">
        <f t="shared" si="310"/>
        <v>1831</v>
      </c>
      <c r="D464">
        <f t="shared" si="311"/>
        <v>1831</v>
      </c>
      <c r="E464" s="15">
        <f t="shared" si="312"/>
        <v>1831</v>
      </c>
      <c r="F464" s="9">
        <f>IF(data!V463="","",data!V463)</f>
        <v>327.42962962962963</v>
      </c>
      <c r="G464" s="77">
        <f t="shared" si="334"/>
        <v>4.2565839082100126E-2</v>
      </c>
      <c r="H464" s="35">
        <f t="shared" si="325"/>
        <v>5.8666666666666666E-2</v>
      </c>
      <c r="I464" s="9">
        <f>IF(data!Z463="","",data!Z463)</f>
        <v>6000</v>
      </c>
      <c r="J464" s="9">
        <f t="shared" si="316"/>
        <v>6000</v>
      </c>
      <c r="K464" s="8">
        <f t="shared" si="328"/>
        <v>-0.22000023399992985</v>
      </c>
      <c r="L464" s="45">
        <f t="shared" si="319"/>
        <v>-0.22000023399992985</v>
      </c>
      <c r="M464" s="8">
        <f>(I464/I463-1)/(C464-C463)</f>
        <v>-0.22000023399992985</v>
      </c>
      <c r="N464" s="8">
        <f t="shared" si="313"/>
        <v>-0.22000023399992985</v>
      </c>
      <c r="P464" s="20">
        <f>IF(data!U463="","",data!U463)</f>
        <v>1.2776912017305568</v>
      </c>
      <c r="Q464" s="20">
        <f>IF(ISNA(data!Y463)=TRUE,"",IF(data!Y463="","",data!Y463))</f>
        <v>23.413113892761828</v>
      </c>
      <c r="R464" s="20">
        <f t="shared" si="320"/>
        <v>23.413113892761828</v>
      </c>
      <c r="S464" s="8">
        <f t="shared" si="329"/>
        <v>-0.21407618514423321</v>
      </c>
      <c r="T464" s="34">
        <f t="shared" si="297"/>
        <v>-0.21407618514423321</v>
      </c>
      <c r="U464" s="30">
        <f t="shared" si="330"/>
        <v>-0.21407618514423321</v>
      </c>
      <c r="V464" s="30">
        <f t="shared" si="314"/>
        <v>-0.21407618514423321</v>
      </c>
      <c r="X464" s="9">
        <f>IF(data!W463="","",data!W463)</f>
        <v>1473.4333333333334</v>
      </c>
      <c r="Y464" s="96">
        <f>IF(data!AA463="",#N/A,data!AA463)</f>
        <v>27000</v>
      </c>
      <c r="Z464" s="99">
        <f t="shared" si="321"/>
        <v>27000</v>
      </c>
      <c r="AA464" s="8">
        <f t="shared" si="331"/>
        <v>1.6666666666666663E-2</v>
      </c>
      <c r="AB464" s="34">
        <f t="shared" si="298"/>
        <v>-0.22000023399992985</v>
      </c>
      <c r="AC464" s="30">
        <f t="shared" si="335"/>
        <v>1.6666666666666663E-2</v>
      </c>
      <c r="AD464" s="30">
        <f t="shared" si="315"/>
        <v>-0.22000023399992985</v>
      </c>
      <c r="AE464" s="15">
        <f>data!G463</f>
        <v>0.22222222222222221</v>
      </c>
      <c r="AF464" s="30">
        <f t="shared" si="308"/>
        <v>0</v>
      </c>
      <c r="AG464" s="30">
        <f t="shared" si="322"/>
        <v>0</v>
      </c>
      <c r="AH464" s="15" t="str">
        <f t="shared" si="326"/>
        <v/>
      </c>
      <c r="AI464" s="9">
        <f>data!C463</f>
        <v>15.401231254272554</v>
      </c>
      <c r="AJ464" s="8">
        <f t="shared" si="323"/>
        <v>-7.5376884422109214E-3</v>
      </c>
      <c r="AK464" s="8">
        <f t="shared" si="324"/>
        <v>-7.5376884422109214E-3</v>
      </c>
      <c r="AL464" s="74">
        <f t="shared" si="327"/>
        <v>-7.5376884422109214E-3</v>
      </c>
      <c r="AR464" s="46">
        <f t="shared" si="317"/>
        <v>4.256583908210021E-2</v>
      </c>
      <c r="AS464" s="46">
        <f t="shared" ref="AS464:AS527" si="336">IF(N464&lt;&gt;"",IF(G464&lt;&gt;"",SUM(G464,N464),""),"")</f>
        <v>-0.17743439491782972</v>
      </c>
      <c r="AT464" s="46">
        <f t="shared" si="318"/>
        <v>-0.17743439491782964</v>
      </c>
    </row>
    <row r="465" spans="1:46">
      <c r="A465">
        <v>1832</v>
      </c>
      <c r="B465">
        <v>1832</v>
      </c>
      <c r="C465">
        <f t="shared" si="310"/>
        <v>1832</v>
      </c>
      <c r="D465">
        <f t="shared" si="311"/>
        <v>1832</v>
      </c>
      <c r="E465" s="15">
        <f t="shared" si="312"/>
        <v>1832</v>
      </c>
      <c r="F465" s="9">
        <f>IF(data!V464="","",data!V464)</f>
        <v>352</v>
      </c>
      <c r="G465" s="77">
        <f t="shared" si="334"/>
        <v>5.8666666666666666E-2</v>
      </c>
      <c r="H465" s="35" t="str">
        <f t="shared" si="325"/>
        <v/>
      </c>
      <c r="I465" s="9" t="str">
        <f>IF(data!Z464="","",data!Z464)</f>
        <v/>
      </c>
      <c r="J465" s="9">
        <f t="shared" si="316"/>
        <v>6000</v>
      </c>
      <c r="K465" s="49">
        <f t="shared" ref="K465:K471" si="337">K466</f>
        <v>5.555555555555558E-2</v>
      </c>
      <c r="L465" s="45">
        <f t="shared" si="319"/>
        <v>0</v>
      </c>
      <c r="N465" s="8" t="str">
        <f t="shared" si="313"/>
        <v/>
      </c>
      <c r="P465" s="20">
        <f>IF(data!U464="","",data!U464)</f>
        <v>1.3823181977280699</v>
      </c>
      <c r="Q465" s="20" t="str">
        <f>IF(ISNA(data!Y464)=TRUE,"",IF(data!Y464="","",data!Y464))</f>
        <v/>
      </c>
      <c r="R465" s="20">
        <f t="shared" si="320"/>
        <v>23.413113892761828</v>
      </c>
      <c r="S465" s="49">
        <f t="shared" ref="S465:S471" si="338">S466</f>
        <v>8.8675213675213652E-2</v>
      </c>
      <c r="T465" s="34">
        <f t="shared" si="297"/>
        <v>0</v>
      </c>
      <c r="U465" s="15"/>
      <c r="V465" s="30" t="str">
        <f t="shared" si="314"/>
        <v/>
      </c>
      <c r="X465" s="9">
        <f>IF(data!W464="","",data!W464)</f>
        <v>1584</v>
      </c>
      <c r="Y465" s="96" t="e">
        <f>IF(data!AA464="",#N/A,data!AA464)</f>
        <v>#N/A</v>
      </c>
      <c r="Z465" s="99">
        <f t="shared" si="321"/>
        <v>27000</v>
      </c>
      <c r="AA465" s="49">
        <f t="shared" ref="AA465:AA471" si="339">AA466</f>
        <v>5.555555555555558E-2</v>
      </c>
      <c r="AB465" s="34">
        <f t="shared" si="298"/>
        <v>0</v>
      </c>
      <c r="AC465" s="15"/>
      <c r="AD465" s="30"/>
      <c r="AE465" s="15">
        <f>data!G464</f>
        <v>0.22222222222222221</v>
      </c>
      <c r="AF465" s="30">
        <f t="shared" si="308"/>
        <v>0</v>
      </c>
      <c r="AG465" s="30">
        <f t="shared" si="322"/>
        <v>0</v>
      </c>
      <c r="AH465" s="15" t="str">
        <f t="shared" si="326"/>
        <v/>
      </c>
      <c r="AI465" s="9">
        <f>data!C464</f>
        <v>15.303755107093611</v>
      </c>
      <c r="AJ465" s="8">
        <f t="shared" si="323"/>
        <v>-6.3291139240507777E-3</v>
      </c>
      <c r="AK465" s="8">
        <f t="shared" si="324"/>
        <v>-6.3291139240507777E-3</v>
      </c>
      <c r="AL465" s="74">
        <f t="shared" si="327"/>
        <v>-6.3291139240507777E-3</v>
      </c>
      <c r="AR465" s="46">
        <f t="shared" si="317"/>
        <v>5.8666666666666645E-2</v>
      </c>
      <c r="AS465" s="46" t="str">
        <f t="shared" si="336"/>
        <v/>
      </c>
      <c r="AT465" s="46" t="str">
        <f t="shared" si="318"/>
        <v/>
      </c>
    </row>
    <row r="466" spans="1:46">
      <c r="A466">
        <v>1833</v>
      </c>
      <c r="B466">
        <v>1833</v>
      </c>
      <c r="C466">
        <f t="shared" si="310"/>
        <v>1833</v>
      </c>
      <c r="D466">
        <f t="shared" si="311"/>
        <v>1833</v>
      </c>
      <c r="E466" s="15">
        <f t="shared" si="312"/>
        <v>1833</v>
      </c>
      <c r="F466" s="9" t="str">
        <f>IF(data!V465="","",data!V465)</f>
        <v/>
      </c>
      <c r="G466" s="35"/>
      <c r="H466" s="35" t="str">
        <f t="shared" si="325"/>
        <v/>
      </c>
      <c r="I466" s="9" t="str">
        <f>IF(data!Z465="","",data!Z465)</f>
        <v/>
      </c>
      <c r="J466" s="9">
        <f t="shared" si="316"/>
        <v>6000</v>
      </c>
      <c r="K466" s="49">
        <f t="shared" si="337"/>
        <v>5.555555555555558E-2</v>
      </c>
      <c r="L466" s="45">
        <f t="shared" si="319"/>
        <v>0</v>
      </c>
      <c r="N466" s="8" t="str">
        <f t="shared" si="313"/>
        <v/>
      </c>
      <c r="P466" s="20" t="str">
        <f>IF(data!U465="","",data!U465)</f>
        <v/>
      </c>
      <c r="Q466" s="20" t="str">
        <f>IF(ISNA(data!Y465)=TRUE,"",IF(data!Y465="","",data!Y465))</f>
        <v/>
      </c>
      <c r="R466" s="20">
        <f t="shared" si="320"/>
        <v>23.413113892761828</v>
      </c>
      <c r="S466" s="49">
        <f t="shared" si="338"/>
        <v>8.8675213675213652E-2</v>
      </c>
      <c r="T466" s="34">
        <f t="shared" si="297"/>
        <v>0</v>
      </c>
      <c r="U466" s="15"/>
      <c r="V466" s="30" t="str">
        <f t="shared" si="314"/>
        <v/>
      </c>
      <c r="X466" s="9" t="str">
        <f>IF(data!W465="","",data!W465)</f>
        <v/>
      </c>
      <c r="Y466" s="96" t="e">
        <f>IF(data!AA465="",#N/A,data!AA465)</f>
        <v>#N/A</v>
      </c>
      <c r="Z466" s="99">
        <f t="shared" si="321"/>
        <v>27000</v>
      </c>
      <c r="AA466" s="49">
        <f t="shared" si="339"/>
        <v>5.555555555555558E-2</v>
      </c>
      <c r="AB466" s="34">
        <f t="shared" si="298"/>
        <v>0</v>
      </c>
      <c r="AC466" s="15"/>
      <c r="AD466" s="30"/>
      <c r="AE466" s="15">
        <f>data!G465</f>
        <v>0.22222222222222221</v>
      </c>
      <c r="AF466" s="30">
        <f t="shared" si="308"/>
        <v>0</v>
      </c>
      <c r="AG466" s="30">
        <f t="shared" si="322"/>
        <v>0</v>
      </c>
      <c r="AH466" s="15" t="str">
        <f t="shared" si="326"/>
        <v/>
      </c>
      <c r="AI466" s="9">
        <f>data!C465</f>
        <v>14.309498405868425</v>
      </c>
      <c r="AJ466" s="8">
        <f t="shared" si="323"/>
        <v>-6.4968152866241802E-2</v>
      </c>
      <c r="AK466" s="8">
        <f t="shared" si="324"/>
        <v>-6.4968152866241802E-2</v>
      </c>
      <c r="AL466" s="74">
        <f t="shared" si="327"/>
        <v>-6.4968152866241802E-2</v>
      </c>
      <c r="AR466" s="46" t="str">
        <f t="shared" si="317"/>
        <v/>
      </c>
      <c r="AS466" s="46" t="str">
        <f t="shared" si="336"/>
        <v/>
      </c>
      <c r="AT466" s="46" t="str">
        <f t="shared" si="318"/>
        <v/>
      </c>
    </row>
    <row r="467" spans="1:46">
      <c r="A467">
        <v>1834</v>
      </c>
      <c r="B467">
        <v>1834</v>
      </c>
      <c r="C467">
        <f t="shared" si="310"/>
        <v>1834</v>
      </c>
      <c r="D467">
        <f t="shared" si="311"/>
        <v>1834</v>
      </c>
      <c r="E467" s="15">
        <f t="shared" si="312"/>
        <v>1834</v>
      </c>
      <c r="F467" s="9" t="str">
        <f>IF(data!V466="","",data!V466)</f>
        <v/>
      </c>
      <c r="G467" s="35"/>
      <c r="H467" s="35" t="str">
        <f t="shared" si="325"/>
        <v/>
      </c>
      <c r="I467" s="9">
        <f>IF(data!Z466="","",data!Z466)</f>
        <v>7000</v>
      </c>
      <c r="J467" s="9">
        <f t="shared" si="316"/>
        <v>7000</v>
      </c>
      <c r="K467" s="8">
        <f>M467</f>
        <v>5.555555555555558E-2</v>
      </c>
      <c r="L467" s="45">
        <f t="shared" si="319"/>
        <v>0.16666666666666674</v>
      </c>
      <c r="M467" s="8">
        <f>(I467/I464-1)/(C467-C464)</f>
        <v>5.555555555555558E-2</v>
      </c>
      <c r="N467" s="8"/>
      <c r="P467" s="20" t="str">
        <f>IF(data!U466="","",data!U466)</f>
        <v/>
      </c>
      <c r="Q467" s="20">
        <f>IF(ISNA(data!Y466)=TRUE,"",IF(data!Y466="","",data!Y466))</f>
        <v>29.641602524490132</v>
      </c>
      <c r="R467" s="20">
        <f t="shared" si="320"/>
        <v>29.641602524490132</v>
      </c>
      <c r="S467" s="8">
        <f>U467</f>
        <v>8.8675213675213652E-2</v>
      </c>
      <c r="T467" s="34">
        <f t="shared" ref="T467:T491" si="340">R467/R466-1</f>
        <v>0.26602564102564097</v>
      </c>
      <c r="U467" s="8">
        <f>(Q467/Q464-1)/(A467-A464)</f>
        <v>8.8675213675213652E-2</v>
      </c>
      <c r="V467" s="30"/>
      <c r="X467" s="9" t="str">
        <f>IF(data!W466="","",data!W466)</f>
        <v/>
      </c>
      <c r="Y467" s="96">
        <f>IF(data!AA466="",#N/A,data!AA466)</f>
        <v>31500</v>
      </c>
      <c r="Z467" s="99">
        <f t="shared" si="321"/>
        <v>31500</v>
      </c>
      <c r="AA467" s="8">
        <f>AC467</f>
        <v>5.555555555555558E-2</v>
      </c>
      <c r="AB467" s="34">
        <f t="shared" ref="AB467:AB491" si="341">Z467/Z466-1</f>
        <v>0.16666666666666674</v>
      </c>
      <c r="AC467" s="8">
        <f>(Y467/Y464-1)/(A467-A464)</f>
        <v>5.555555555555558E-2</v>
      </c>
      <c r="AD467" s="30"/>
      <c r="AE467" s="15">
        <f>data!G466</f>
        <v>0.22222222222222221</v>
      </c>
      <c r="AF467" s="30">
        <f t="shared" si="308"/>
        <v>0</v>
      </c>
      <c r="AG467" s="30">
        <f t="shared" si="322"/>
        <v>0</v>
      </c>
      <c r="AH467" s="15" t="str">
        <f t="shared" si="326"/>
        <v/>
      </c>
      <c r="AI467" s="9">
        <f>data!C466</f>
        <v>14.192527029253696</v>
      </c>
      <c r="AJ467" s="8">
        <f t="shared" si="323"/>
        <v>-8.1743869209809361E-3</v>
      </c>
      <c r="AK467" s="8">
        <f t="shared" si="324"/>
        <v>-8.1743869209809361E-3</v>
      </c>
      <c r="AL467" s="74">
        <f t="shared" si="327"/>
        <v>-8.1743869209809361E-3</v>
      </c>
      <c r="AR467" s="46" t="str">
        <f t="shared" si="317"/>
        <v/>
      </c>
      <c r="AS467" s="46" t="str">
        <f t="shared" si="336"/>
        <v/>
      </c>
      <c r="AT467" s="46" t="str">
        <f t="shared" si="318"/>
        <v/>
      </c>
    </row>
    <row r="468" spans="1:46">
      <c r="A468">
        <v>1835</v>
      </c>
      <c r="B468">
        <v>1835</v>
      </c>
      <c r="C468">
        <f t="shared" si="310"/>
        <v>1835</v>
      </c>
      <c r="D468">
        <f t="shared" si="311"/>
        <v>1835</v>
      </c>
      <c r="E468" s="15">
        <f t="shared" si="312"/>
        <v>1835</v>
      </c>
      <c r="F468" s="9" t="str">
        <f>IF(data!V467="","",data!V467)</f>
        <v/>
      </c>
      <c r="G468" s="35"/>
      <c r="H468" s="35" t="str">
        <f t="shared" si="325"/>
        <v/>
      </c>
      <c r="I468" s="9">
        <f>IF(data!Z467="","",data!Z467)</f>
        <v>7200</v>
      </c>
      <c r="J468" s="9">
        <f t="shared" si="316"/>
        <v>7200</v>
      </c>
      <c r="K468" s="8">
        <f>M468</f>
        <v>2.857142857142847E-2</v>
      </c>
      <c r="L468" s="45">
        <f t="shared" si="319"/>
        <v>2.857142857142847E-2</v>
      </c>
      <c r="M468" s="8">
        <f>(I468/I467-1)/(C468-C467)</f>
        <v>2.857142857142847E-2</v>
      </c>
      <c r="N468" s="8">
        <f t="shared" si="313"/>
        <v>2.857142857142847E-2</v>
      </c>
      <c r="P468" s="20" t="str">
        <f>IF(data!U467="","",data!U467)</f>
        <v/>
      </c>
      <c r="Q468" s="20">
        <f>IF(ISNA(data!Y467)=TRUE,"",IF(data!Y467="","",data!Y467))</f>
        <v>30.239280613539794</v>
      </c>
      <c r="R468" s="20">
        <f t="shared" si="320"/>
        <v>30.239280613539794</v>
      </c>
      <c r="S468" s="8">
        <f>U468</f>
        <v>2.0163487738419583E-2</v>
      </c>
      <c r="T468" s="34">
        <f t="shared" si="340"/>
        <v>2.0163487738419583E-2</v>
      </c>
      <c r="U468" s="8">
        <f>(Q468/Q467-1)/(A468-A467)</f>
        <v>2.0163487738419583E-2</v>
      </c>
      <c r="V468" s="30">
        <f t="shared" si="314"/>
        <v>2.0163487738419583E-2</v>
      </c>
      <c r="X468" s="9" t="str">
        <f>IF(data!W467="","",data!W467)</f>
        <v/>
      </c>
      <c r="Y468" s="96">
        <f>IF(data!AA467="",#N/A,data!AA467)</f>
        <v>32400</v>
      </c>
      <c r="Z468" s="99">
        <f t="shared" si="321"/>
        <v>32400</v>
      </c>
      <c r="AA468" s="8">
        <f>AC468</f>
        <v>2.857142857142847E-2</v>
      </c>
      <c r="AB468" s="34">
        <f t="shared" si="341"/>
        <v>2.857142857142847E-2</v>
      </c>
      <c r="AC468" s="8">
        <f>(Y468/Y467-1)/(A468-A467)</f>
        <v>2.857142857142847E-2</v>
      </c>
      <c r="AD468" s="30">
        <f t="shared" si="315"/>
        <v>2.857142857142847E-2</v>
      </c>
      <c r="AE468" s="15">
        <f>data!G467</f>
        <v>0.22222222222222221</v>
      </c>
      <c r="AF468" s="30">
        <f t="shared" si="308"/>
        <v>0</v>
      </c>
      <c r="AG468" s="30">
        <f t="shared" si="322"/>
        <v>0</v>
      </c>
      <c r="AH468" s="15" t="str">
        <f t="shared" si="326"/>
        <v/>
      </c>
      <c r="AI468" s="9">
        <f>data!C467</f>
        <v>14.309498405868423</v>
      </c>
      <c r="AJ468" s="8">
        <f t="shared" si="323"/>
        <v>8.2417582417582125E-3</v>
      </c>
      <c r="AK468" s="8">
        <f t="shared" si="324"/>
        <v>8.2417582417582125E-3</v>
      </c>
      <c r="AL468" s="74">
        <f t="shared" si="327"/>
        <v>8.2417582417582125E-3</v>
      </c>
      <c r="AR468" s="46" t="str">
        <f t="shared" si="317"/>
        <v/>
      </c>
      <c r="AS468" s="46" t="str">
        <f t="shared" si="336"/>
        <v/>
      </c>
      <c r="AT468" s="46" t="str">
        <f t="shared" si="318"/>
        <v/>
      </c>
    </row>
    <row r="469" spans="1:46">
      <c r="A469">
        <v>1836</v>
      </c>
      <c r="B469">
        <v>1836</v>
      </c>
      <c r="C469">
        <f t="shared" si="310"/>
        <v>1836</v>
      </c>
      <c r="D469">
        <f t="shared" si="311"/>
        <v>1836</v>
      </c>
      <c r="E469" s="15">
        <f t="shared" si="312"/>
        <v>1836</v>
      </c>
      <c r="F469" s="9" t="str">
        <f>IF(data!V468="","",data!V468)</f>
        <v/>
      </c>
      <c r="G469" s="35"/>
      <c r="H469" s="35" t="str">
        <f t="shared" si="325"/>
        <v/>
      </c>
      <c r="I469" s="9" t="str">
        <f>IF(data!Z468="","",data!Z468)</f>
        <v/>
      </c>
      <c r="J469" s="9">
        <f t="shared" si="316"/>
        <v>7200</v>
      </c>
      <c r="K469" s="49">
        <f t="shared" si="337"/>
        <v>-8.3333333333333315E-2</v>
      </c>
      <c r="L469" s="45">
        <f t="shared" si="319"/>
        <v>0</v>
      </c>
      <c r="N469" s="8" t="str">
        <f t="shared" si="313"/>
        <v/>
      </c>
      <c r="P469" s="20" t="str">
        <f>IF(data!U468="","",data!U468)</f>
        <v/>
      </c>
      <c r="Q469" s="20" t="str">
        <f>IF(ISNA(data!Y468)=TRUE,"",IF(data!Y468="","",data!Y468))</f>
        <v/>
      </c>
      <c r="R469" s="20">
        <f t="shared" si="320"/>
        <v>30.239280613539794</v>
      </c>
      <c r="S469" s="49">
        <f t="shared" si="338"/>
        <v>-9.5458553791887002E-2</v>
      </c>
      <c r="T469" s="34">
        <f t="shared" si="340"/>
        <v>0</v>
      </c>
      <c r="U469" s="15"/>
      <c r="V469" s="30" t="str">
        <f t="shared" si="314"/>
        <v/>
      </c>
      <c r="X469" s="9" t="str">
        <f>IF(data!W468="","",data!W468)</f>
        <v/>
      </c>
      <c r="Y469" s="96" t="e">
        <f>IF(data!AA468="",#N/A,data!AA468)</f>
        <v>#N/A</v>
      </c>
      <c r="Z469" s="99">
        <f t="shared" si="321"/>
        <v>32400</v>
      </c>
      <c r="AA469" s="49">
        <f t="shared" si="339"/>
        <v>-8.3333333333333315E-2</v>
      </c>
      <c r="AB469" s="34">
        <f t="shared" si="341"/>
        <v>0</v>
      </c>
      <c r="AC469" s="15"/>
      <c r="AD469" s="30"/>
      <c r="AE469" s="15">
        <f>data!G468</f>
        <v>0.22222222222222221</v>
      </c>
      <c r="AF469" s="30">
        <f t="shared" si="308"/>
        <v>0</v>
      </c>
      <c r="AG469" s="30">
        <f t="shared" si="322"/>
        <v>0</v>
      </c>
      <c r="AH469" s="15" t="str">
        <f t="shared" si="326"/>
        <v/>
      </c>
      <c r="AI469" s="9">
        <f>data!C468</f>
        <v>14.484955470790513</v>
      </c>
      <c r="AJ469" s="8">
        <f t="shared" si="323"/>
        <v>1.2261580381471182E-2</v>
      </c>
      <c r="AK469" s="8">
        <f t="shared" si="324"/>
        <v>1.2261580381471182E-2</v>
      </c>
      <c r="AL469" s="74">
        <f t="shared" si="327"/>
        <v>1.2261580381471182E-2</v>
      </c>
      <c r="AR469" s="46" t="str">
        <f t="shared" si="317"/>
        <v/>
      </c>
      <c r="AS469" s="46" t="str">
        <f t="shared" si="336"/>
        <v/>
      </c>
      <c r="AT469" s="46" t="str">
        <f t="shared" si="318"/>
        <v/>
      </c>
    </row>
    <row r="470" spans="1:46">
      <c r="A470">
        <v>1837</v>
      </c>
      <c r="B470">
        <v>1837</v>
      </c>
      <c r="C470">
        <f t="shared" si="310"/>
        <v>1837</v>
      </c>
      <c r="D470">
        <f t="shared" si="311"/>
        <v>1837</v>
      </c>
      <c r="E470" s="15">
        <f t="shared" si="312"/>
        <v>1837</v>
      </c>
      <c r="F470" s="9" t="str">
        <f>IF(data!V469="","",data!V469)</f>
        <v/>
      </c>
      <c r="G470" s="35"/>
      <c r="H470" s="35" t="str">
        <f t="shared" si="325"/>
        <v/>
      </c>
      <c r="I470" s="9">
        <f>IF(data!Z469="","",data!Z469)</f>
        <v>6000</v>
      </c>
      <c r="J470" s="9">
        <f t="shared" si="316"/>
        <v>6000</v>
      </c>
      <c r="K470" s="8">
        <f>M470</f>
        <v>-8.3333333333333315E-2</v>
      </c>
      <c r="L470" s="45">
        <f t="shared" si="319"/>
        <v>-0.16666666666666663</v>
      </c>
      <c r="M470" s="8">
        <f>(I470/I468-1)/(C470-C468)</f>
        <v>-8.3333333333333315E-2</v>
      </c>
      <c r="N470" s="8"/>
      <c r="P470" s="20" t="str">
        <f>IF(data!U469="","",data!U469)</f>
        <v/>
      </c>
      <c r="Q470" s="20">
        <f>IF(ISNA(data!Y469)=TRUE,"",IF(data!Y469="","",data!Y469))</f>
        <v>24.466084623388685</v>
      </c>
      <c r="R470" s="20">
        <f t="shared" si="320"/>
        <v>24.466084623388685</v>
      </c>
      <c r="S470" s="8">
        <f>U470</f>
        <v>-9.5458553791887002E-2</v>
      </c>
      <c r="T470" s="34">
        <f t="shared" si="340"/>
        <v>-0.190917107583774</v>
      </c>
      <c r="U470" s="8">
        <f>(Q470/Q468-1)/(A470-A468)</f>
        <v>-9.5458553791887002E-2</v>
      </c>
      <c r="V470" s="30"/>
      <c r="X470" s="9" t="str">
        <f>IF(data!W469="","",data!W469)</f>
        <v/>
      </c>
      <c r="Y470" s="96">
        <f>IF(data!AA469="",#N/A,data!AA469)</f>
        <v>27000</v>
      </c>
      <c r="Z470" s="99">
        <f t="shared" si="321"/>
        <v>27000</v>
      </c>
      <c r="AA470" s="8">
        <f>AC470</f>
        <v>-8.3333333333333315E-2</v>
      </c>
      <c r="AB470" s="34">
        <f t="shared" si="341"/>
        <v>-0.16666666666666663</v>
      </c>
      <c r="AC470" s="8">
        <f>(Y470/Y468-1)/(A470-A468)</f>
        <v>-8.3333333333333315E-2</v>
      </c>
      <c r="AD470" s="30"/>
      <c r="AE470" s="15">
        <f>data!G469</f>
        <v>0.22222222222222221</v>
      </c>
      <c r="AF470" s="30">
        <f t="shared" ref="AF470:AF501" si="342">AE470/AE469-1</f>
        <v>0</v>
      </c>
      <c r="AG470" s="30">
        <f t="shared" si="322"/>
        <v>0</v>
      </c>
      <c r="AH470" s="15" t="str">
        <f t="shared" si="326"/>
        <v/>
      </c>
      <c r="AI470" s="9">
        <f>data!C469</f>
        <v>14.738393453455757</v>
      </c>
      <c r="AJ470" s="8">
        <f t="shared" si="323"/>
        <v>1.7496635262449489E-2</v>
      </c>
      <c r="AK470" s="8">
        <f t="shared" si="324"/>
        <v>1.7496635262449489E-2</v>
      </c>
      <c r="AL470" s="74">
        <f t="shared" si="327"/>
        <v>1.7496635262449489E-2</v>
      </c>
      <c r="AR470" s="46" t="str">
        <f t="shared" si="317"/>
        <v/>
      </c>
      <c r="AS470" s="46" t="str">
        <f t="shared" si="336"/>
        <v/>
      </c>
      <c r="AT470" s="46" t="str">
        <f t="shared" si="318"/>
        <v/>
      </c>
    </row>
    <row r="471" spans="1:46">
      <c r="A471">
        <v>1838</v>
      </c>
      <c r="B471">
        <v>1838</v>
      </c>
      <c r="C471">
        <f t="shared" si="310"/>
        <v>1838</v>
      </c>
      <c r="D471">
        <f t="shared" si="311"/>
        <v>1838</v>
      </c>
      <c r="E471" s="15">
        <f t="shared" si="312"/>
        <v>1838</v>
      </c>
      <c r="F471" s="9" t="str">
        <f>IF(data!V470="","",data!V470)</f>
        <v/>
      </c>
      <c r="G471" s="35"/>
      <c r="H471" s="35" t="str">
        <f t="shared" si="325"/>
        <v/>
      </c>
      <c r="I471" s="9" t="str">
        <f>IF(data!Z470="","",data!Z470)</f>
        <v/>
      </c>
      <c r="J471" s="9">
        <f t="shared" si="316"/>
        <v>6000</v>
      </c>
      <c r="K471" s="49">
        <f t="shared" si="337"/>
        <v>-0.11111111111111112</v>
      </c>
      <c r="L471" s="45">
        <f t="shared" si="319"/>
        <v>0</v>
      </c>
      <c r="N471" s="8" t="str">
        <f t="shared" si="313"/>
        <v/>
      </c>
      <c r="P471" s="20" t="str">
        <f>IF(data!U470="","",data!U470)</f>
        <v/>
      </c>
      <c r="Q471" s="20" t="str">
        <f>IF(ISNA(data!Y470)=TRUE,"",IF(data!Y470="","",data!Y470))</f>
        <v/>
      </c>
      <c r="R471" s="20">
        <f t="shared" si="320"/>
        <v>24.466084623388685</v>
      </c>
      <c r="S471" s="49">
        <f t="shared" si="338"/>
        <v>-0.12669126691266919</v>
      </c>
      <c r="T471" s="34">
        <f t="shared" si="340"/>
        <v>0</v>
      </c>
      <c r="U471" s="15"/>
      <c r="V471" s="30" t="str">
        <f t="shared" si="314"/>
        <v/>
      </c>
      <c r="X471" s="9" t="str">
        <f>IF(data!W470="","",data!W470)</f>
        <v/>
      </c>
      <c r="Y471" s="96" t="e">
        <f>IF(data!AA470="",#N/A,data!AA470)</f>
        <v>#N/A</v>
      </c>
      <c r="Z471" s="99">
        <f t="shared" si="321"/>
        <v>27000</v>
      </c>
      <c r="AA471" s="49">
        <f t="shared" si="339"/>
        <v>-0.11111111111111112</v>
      </c>
      <c r="AB471" s="34">
        <f t="shared" si="341"/>
        <v>0</v>
      </c>
      <c r="AC471" s="15"/>
      <c r="AD471" s="30"/>
      <c r="AE471" s="15">
        <f>data!G470</f>
        <v>0.22222222222222221</v>
      </c>
      <c r="AF471" s="30">
        <f t="shared" si="342"/>
        <v>0</v>
      </c>
      <c r="AG471" s="30">
        <f t="shared" si="322"/>
        <v>0</v>
      </c>
      <c r="AH471" s="15" t="str">
        <f t="shared" si="326"/>
        <v/>
      </c>
      <c r="AI471" s="9">
        <f>data!C470</f>
        <v>15.440221713144128</v>
      </c>
      <c r="AJ471" s="8">
        <f t="shared" si="323"/>
        <v>4.7619047619047672E-2</v>
      </c>
      <c r="AK471" s="8">
        <f t="shared" si="324"/>
        <v>4.7619047619047672E-2</v>
      </c>
      <c r="AL471" s="74">
        <f t="shared" si="327"/>
        <v>4.7619047619047672E-2</v>
      </c>
      <c r="AR471" s="46" t="str">
        <f t="shared" si="317"/>
        <v/>
      </c>
      <c r="AS471" s="46" t="str">
        <f t="shared" si="336"/>
        <v/>
      </c>
      <c r="AT471" s="46" t="str">
        <f t="shared" si="318"/>
        <v/>
      </c>
    </row>
    <row r="472" spans="1:46">
      <c r="A472">
        <v>1839</v>
      </c>
      <c r="B472">
        <v>1839</v>
      </c>
      <c r="C472">
        <f t="shared" si="310"/>
        <v>1839</v>
      </c>
      <c r="D472">
        <f t="shared" si="311"/>
        <v>1839</v>
      </c>
      <c r="E472" s="15">
        <f t="shared" si="312"/>
        <v>1839</v>
      </c>
      <c r="F472" s="9" t="str">
        <f>IF(data!V471="","",data!V471)</f>
        <v/>
      </c>
      <c r="G472" s="35"/>
      <c r="H472" s="35" t="str">
        <f t="shared" si="325"/>
        <v/>
      </c>
      <c r="I472" s="9" t="str">
        <f>IF(data!Z471="","",data!Z471)</f>
        <v/>
      </c>
      <c r="J472" s="9">
        <f t="shared" si="316"/>
        <v>6000</v>
      </c>
      <c r="K472" s="49">
        <f>K473</f>
        <v>-0.11111111111111112</v>
      </c>
      <c r="L472" s="45">
        <f t="shared" si="319"/>
        <v>0</v>
      </c>
      <c r="N472" s="8" t="str">
        <f t="shared" si="313"/>
        <v/>
      </c>
      <c r="P472" s="20" t="str">
        <f>IF(data!U471="","",data!U471)</f>
        <v/>
      </c>
      <c r="Q472" s="20" t="str">
        <f>IF(ISNA(data!Y471)=TRUE,"",IF(data!Y471="","",data!Y471))</f>
        <v/>
      </c>
      <c r="R472" s="20">
        <f t="shared" si="320"/>
        <v>24.466084623388685</v>
      </c>
      <c r="S472" s="49">
        <f>S473</f>
        <v>-0.12669126691266919</v>
      </c>
      <c r="T472" s="34">
        <f t="shared" si="340"/>
        <v>0</v>
      </c>
      <c r="U472" s="15"/>
      <c r="V472" s="30" t="str">
        <f t="shared" si="314"/>
        <v/>
      </c>
      <c r="X472" s="9" t="str">
        <f>IF(data!W471="","",data!W471)</f>
        <v/>
      </c>
      <c r="Y472" s="96" t="e">
        <f>IF(data!AA471="",#N/A,data!AA471)</f>
        <v>#N/A</v>
      </c>
      <c r="Z472" s="99">
        <f t="shared" si="321"/>
        <v>27000</v>
      </c>
      <c r="AA472" s="49">
        <f>AA473</f>
        <v>-0.11111111111111112</v>
      </c>
      <c r="AB472" s="34">
        <f t="shared" si="341"/>
        <v>0</v>
      </c>
      <c r="AC472" s="15"/>
      <c r="AD472" s="30"/>
      <c r="AE472" s="15">
        <f>data!G471</f>
        <v>0.22222222222222221</v>
      </c>
      <c r="AF472" s="30">
        <f t="shared" si="342"/>
        <v>0</v>
      </c>
      <c r="AG472" s="30">
        <f t="shared" si="322"/>
        <v>0</v>
      </c>
      <c r="AH472" s="15" t="str">
        <f t="shared" si="326"/>
        <v/>
      </c>
      <c r="AI472" s="9">
        <f>data!C471</f>
        <v>16.122554743396709</v>
      </c>
      <c r="AJ472" s="8">
        <f t="shared" si="323"/>
        <v>4.4191919191919116E-2</v>
      </c>
      <c r="AK472" s="8">
        <f t="shared" si="324"/>
        <v>4.4191919191919116E-2</v>
      </c>
      <c r="AL472" s="74">
        <f t="shared" si="327"/>
        <v>4.4191919191919116E-2</v>
      </c>
      <c r="AR472" s="46" t="str">
        <f t="shared" si="317"/>
        <v/>
      </c>
      <c r="AS472" s="46" t="str">
        <f t="shared" si="336"/>
        <v/>
      </c>
      <c r="AT472" s="46" t="str">
        <f t="shared" si="318"/>
        <v/>
      </c>
    </row>
    <row r="473" spans="1:46">
      <c r="A473">
        <v>1840</v>
      </c>
      <c r="B473">
        <v>1840</v>
      </c>
      <c r="C473">
        <f t="shared" si="310"/>
        <v>1840</v>
      </c>
      <c r="D473">
        <f t="shared" si="311"/>
        <v>1840</v>
      </c>
      <c r="E473" s="15">
        <f t="shared" si="312"/>
        <v>1840</v>
      </c>
      <c r="F473" s="9" t="str">
        <f>IF(data!V472="","",data!V472)</f>
        <v/>
      </c>
      <c r="G473" s="35"/>
      <c r="H473" s="35">
        <f t="shared" si="325"/>
        <v>0.08</v>
      </c>
      <c r="I473" s="9">
        <f>IF(data!Z472="","",data!Z472)</f>
        <v>4000</v>
      </c>
      <c r="J473" s="9">
        <f t="shared" si="316"/>
        <v>4000</v>
      </c>
      <c r="K473" s="8">
        <f>M473</f>
        <v>-0.11111111111111112</v>
      </c>
      <c r="L473" s="45">
        <f t="shared" si="319"/>
        <v>-0.33333333333333337</v>
      </c>
      <c r="M473" s="8">
        <f>(I473/I470-1)/(C473-C470)</f>
        <v>-0.11111111111111112</v>
      </c>
      <c r="N473" s="8"/>
      <c r="P473" s="20" t="str">
        <f>IF(data!U472="","",data!U472)</f>
        <v/>
      </c>
      <c r="Q473" s="20">
        <f>IF(ISNA(data!Y472)=TRUE,"",IF(data!Y472="","",data!Y472))</f>
        <v>15.167166851399625</v>
      </c>
      <c r="R473" s="20">
        <f t="shared" si="320"/>
        <v>15.167166851399625</v>
      </c>
      <c r="S473" s="8">
        <f>U473</f>
        <v>-0.12669126691266919</v>
      </c>
      <c r="T473" s="34">
        <f t="shared" si="340"/>
        <v>-0.38007380073800756</v>
      </c>
      <c r="U473" s="30">
        <f>(Q473/Q470-1)/(A473-A470)</f>
        <v>-0.12669126691266919</v>
      </c>
      <c r="V473" s="30"/>
      <c r="X473" s="9" t="str">
        <f>IF(data!W472="","",data!W472)</f>
        <v/>
      </c>
      <c r="Y473" s="96">
        <f>IF(data!AA472="",#N/A,data!AA472)</f>
        <v>18000</v>
      </c>
      <c r="Z473" s="99">
        <f t="shared" si="321"/>
        <v>18000</v>
      </c>
      <c r="AA473" s="8">
        <f>AC473</f>
        <v>-0.11111111111111112</v>
      </c>
      <c r="AB473" s="34">
        <f t="shared" si="341"/>
        <v>-0.33333333333333337</v>
      </c>
      <c r="AC473" s="30">
        <f>(Y473/Y470-1)/(A473-A470)</f>
        <v>-0.11111111111111112</v>
      </c>
      <c r="AD473" s="30"/>
      <c r="AE473" s="15">
        <f>data!G472</f>
        <v>0.22222222222222221</v>
      </c>
      <c r="AF473" s="30">
        <f t="shared" si="342"/>
        <v>0</v>
      </c>
      <c r="AG473" s="30">
        <f t="shared" si="322"/>
        <v>0</v>
      </c>
      <c r="AH473" s="15" t="str">
        <f t="shared" si="326"/>
        <v/>
      </c>
      <c r="AI473" s="9">
        <f>data!C472</f>
        <v>15.849621531295677</v>
      </c>
      <c r="AJ473" s="8">
        <f t="shared" si="323"/>
        <v>-1.6928657799274438E-2</v>
      </c>
      <c r="AK473" s="8">
        <f t="shared" si="324"/>
        <v>-1.6928657799274438E-2</v>
      </c>
      <c r="AL473" s="74">
        <f t="shared" si="327"/>
        <v>-1.6928657799274438E-2</v>
      </c>
      <c r="AR473" s="46" t="str">
        <f t="shared" si="317"/>
        <v/>
      </c>
      <c r="AS473" s="46" t="str">
        <f t="shared" si="336"/>
        <v/>
      </c>
      <c r="AT473" s="46" t="str">
        <f t="shared" si="318"/>
        <v/>
      </c>
    </row>
    <row r="474" spans="1:46">
      <c r="A474">
        <v>1841</v>
      </c>
      <c r="B474">
        <v>1841</v>
      </c>
      <c r="C474">
        <f t="shared" si="310"/>
        <v>1841</v>
      </c>
      <c r="D474">
        <f t="shared" si="311"/>
        <v>1841</v>
      </c>
      <c r="E474" s="15">
        <f t="shared" si="312"/>
        <v>1841</v>
      </c>
      <c r="F474" s="9">
        <f>IF(data!V473="","",data!V473)</f>
        <v>320</v>
      </c>
      <c r="G474" s="35">
        <f>F474/I473</f>
        <v>0.08</v>
      </c>
      <c r="H474" s="35">
        <f t="shared" si="325"/>
        <v>6.4000000000000001E-2</v>
      </c>
      <c r="I474" s="9">
        <f>IF(data!Z473="","",data!Z473)</f>
        <v>5000</v>
      </c>
      <c r="J474" s="9">
        <f t="shared" si="316"/>
        <v>5000</v>
      </c>
      <c r="K474" s="8">
        <f>M474</f>
        <v>0.25</v>
      </c>
      <c r="L474" s="45">
        <f t="shared" si="319"/>
        <v>0.25</v>
      </c>
      <c r="M474" s="8">
        <f>(I474/I473-1)/(C474-C473)</f>
        <v>0.25</v>
      </c>
      <c r="N474" s="8">
        <f t="shared" si="313"/>
        <v>0.25</v>
      </c>
      <c r="P474" s="20">
        <f>IF(data!U473="","",data!U473)</f>
        <v>1.2979901737039889</v>
      </c>
      <c r="Q474" s="20">
        <f>IF(ISNA(data!Y473)=TRUE,"",IF(data!Y473="","",data!Y473))</f>
        <v>20.281096464124825</v>
      </c>
      <c r="R474" s="20">
        <f t="shared" si="320"/>
        <v>20.281096464124825</v>
      </c>
      <c r="S474" s="8">
        <f>U474</f>
        <v>0.33717105263157876</v>
      </c>
      <c r="T474" s="34">
        <f t="shared" si="340"/>
        <v>0.33717105263157876</v>
      </c>
      <c r="U474" s="30">
        <f>(Q474/Q473-1)/(A474-A473)</f>
        <v>0.33717105263157876</v>
      </c>
      <c r="V474" s="30">
        <f t="shared" si="314"/>
        <v>0.33717105263157876</v>
      </c>
      <c r="X474" s="9">
        <f>IF(data!W473="","",data!W473)</f>
        <v>1440</v>
      </c>
      <c r="Y474" s="96">
        <f>IF(data!AA473="",#N/A,data!AA473)</f>
        <v>22500</v>
      </c>
      <c r="Z474" s="99">
        <f t="shared" si="321"/>
        <v>22500</v>
      </c>
      <c r="AA474" s="8">
        <f>AC474</f>
        <v>0.25</v>
      </c>
      <c r="AB474" s="34">
        <f t="shared" si="341"/>
        <v>0.25</v>
      </c>
      <c r="AC474" s="30">
        <f>(Y474/Y473-1)/(A474-A473)</f>
        <v>0.25</v>
      </c>
      <c r="AD474" s="30">
        <f t="shared" si="315"/>
        <v>0.25</v>
      </c>
      <c r="AE474" s="15">
        <f>data!G473</f>
        <v>0.22222222222222221</v>
      </c>
      <c r="AF474" s="30">
        <f t="shared" si="342"/>
        <v>0</v>
      </c>
      <c r="AG474" s="30">
        <f t="shared" si="322"/>
        <v>0</v>
      </c>
      <c r="AH474" s="15" t="str">
        <f t="shared" si="326"/>
        <v/>
      </c>
      <c r="AI474" s="9">
        <f>data!C473</f>
        <v>14.816374371198911</v>
      </c>
      <c r="AJ474" s="8">
        <f t="shared" si="323"/>
        <v>-6.519065190651907E-2</v>
      </c>
      <c r="AK474" s="8">
        <f t="shared" si="324"/>
        <v>-6.519065190651907E-2</v>
      </c>
      <c r="AL474" s="74">
        <f t="shared" si="327"/>
        <v>-6.519065190651907E-2</v>
      </c>
      <c r="AR474" s="46">
        <f t="shared" si="317"/>
        <v>8.0000000000000071E-2</v>
      </c>
      <c r="AS474" s="46">
        <f t="shared" si="336"/>
        <v>0.33</v>
      </c>
      <c r="AT474" s="46">
        <f t="shared" si="318"/>
        <v>0.33000000000000007</v>
      </c>
    </row>
    <row r="475" spans="1:46">
      <c r="A475">
        <v>1842</v>
      </c>
      <c r="B475">
        <v>1842</v>
      </c>
      <c r="C475">
        <f t="shared" si="310"/>
        <v>1842</v>
      </c>
      <c r="D475">
        <f t="shared" si="311"/>
        <v>1842</v>
      </c>
      <c r="E475" s="15">
        <f t="shared" si="312"/>
        <v>1842</v>
      </c>
      <c r="F475" s="9">
        <f>IF(data!V474="","",data!V474)</f>
        <v>320</v>
      </c>
      <c r="G475" s="35">
        <f t="shared" si="334"/>
        <v>6.4000000000000001E-2</v>
      </c>
      <c r="H475" s="35">
        <f t="shared" si="325"/>
        <v>4.5028395061728399E-2</v>
      </c>
      <c r="I475" s="9">
        <f>IF(data!Z474="","",data!Z474)</f>
        <v>6000</v>
      </c>
      <c r="J475" s="9">
        <f t="shared" si="316"/>
        <v>6000</v>
      </c>
      <c r="K475" s="8">
        <f>M475</f>
        <v>0.19999999999999996</v>
      </c>
      <c r="L475" s="45">
        <f t="shared" si="319"/>
        <v>0.19999999999999996</v>
      </c>
      <c r="M475" s="8">
        <f>(I475/I474-1)/(C475-C474)</f>
        <v>0.19999999999999996</v>
      </c>
      <c r="N475" s="8">
        <f t="shared" si="313"/>
        <v>0.19999999999999996</v>
      </c>
      <c r="P475" s="20">
        <f>IF(data!U474="","",data!U474)</f>
        <v>1.2630890294686703</v>
      </c>
      <c r="Q475" s="20">
        <f>IF(ISNA(data!Y474)=TRUE,"",IF(data!Y474="","",data!Y474))</f>
        <v>23.682919302537567</v>
      </c>
      <c r="R475" s="20">
        <f t="shared" si="320"/>
        <v>23.682919302537567</v>
      </c>
      <c r="S475" s="8">
        <f>U475</f>
        <v>0.16773367477592815</v>
      </c>
      <c r="T475" s="34">
        <f t="shared" si="340"/>
        <v>0.16773367477592815</v>
      </c>
      <c r="U475" s="30">
        <f>(Q475/Q474-1)/(A475-A474)</f>
        <v>0.16773367477592815</v>
      </c>
      <c r="V475" s="30">
        <f t="shared" si="314"/>
        <v>0.16773367477592815</v>
      </c>
      <c r="X475" s="9">
        <f>IF(data!W474="","",data!W474)</f>
        <v>1440</v>
      </c>
      <c r="Y475" s="96">
        <f>IF(data!AA474="",#N/A,data!AA474)</f>
        <v>27000</v>
      </c>
      <c r="Z475" s="99">
        <f t="shared" si="321"/>
        <v>27000</v>
      </c>
      <c r="AA475" s="8">
        <f>AC475</f>
        <v>0.19999999999999996</v>
      </c>
      <c r="AB475" s="34">
        <f t="shared" si="341"/>
        <v>0.19999999999999996</v>
      </c>
      <c r="AC475" s="30">
        <f>(Y475/Y474-1)/(A475-A474)</f>
        <v>0.19999999999999996</v>
      </c>
      <c r="AD475" s="30">
        <f t="shared" si="315"/>
        <v>0.19999999999999996</v>
      </c>
      <c r="AE475" s="15">
        <f>data!G474</f>
        <v>0.22222222222222221</v>
      </c>
      <c r="AF475" s="30">
        <f t="shared" si="342"/>
        <v>0</v>
      </c>
      <c r="AG475" s="30">
        <f t="shared" si="322"/>
        <v>0</v>
      </c>
      <c r="AH475" s="15" t="str">
        <f t="shared" si="326"/>
        <v/>
      </c>
      <c r="AI475" s="9">
        <f>data!C474</f>
        <v>15.22577418935046</v>
      </c>
      <c r="AJ475" s="8">
        <f t="shared" si="323"/>
        <v>2.7631578947368451E-2</v>
      </c>
      <c r="AK475" s="8">
        <f t="shared" si="324"/>
        <v>2.7631578947368451E-2</v>
      </c>
      <c r="AL475" s="74">
        <f t="shared" si="327"/>
        <v>2.7631578947368451E-2</v>
      </c>
      <c r="AR475" s="46">
        <f t="shared" si="317"/>
        <v>6.4000000000000057E-2</v>
      </c>
      <c r="AS475" s="46">
        <f t="shared" si="336"/>
        <v>0.26399999999999996</v>
      </c>
      <c r="AT475" s="46">
        <f t="shared" si="318"/>
        <v>0.26400000000000001</v>
      </c>
    </row>
    <row r="476" spans="1:46">
      <c r="A476">
        <v>1843</v>
      </c>
      <c r="B476">
        <v>1843</v>
      </c>
      <c r="C476">
        <f t="shared" si="310"/>
        <v>1843</v>
      </c>
      <c r="D476">
        <f t="shared" si="311"/>
        <v>1843</v>
      </c>
      <c r="E476" s="15">
        <f t="shared" si="312"/>
        <v>1843</v>
      </c>
      <c r="F476" s="9">
        <f>IF(data!V475="","",data!V475)</f>
        <v>270.17037037037039</v>
      </c>
      <c r="G476" s="35">
        <f t="shared" si="334"/>
        <v>4.5028395061728399E-2</v>
      </c>
      <c r="H476" s="35">
        <f t="shared" si="325"/>
        <v>4.3639506172839501E-2</v>
      </c>
      <c r="I476" s="9">
        <f>IF(data!Z475="","",data!Z475)</f>
        <v>6000</v>
      </c>
      <c r="J476" s="9">
        <f t="shared" si="316"/>
        <v>6000</v>
      </c>
      <c r="K476" s="8">
        <f>M476</f>
        <v>0</v>
      </c>
      <c r="L476" s="45">
        <f t="shared" si="319"/>
        <v>0</v>
      </c>
      <c r="M476" s="8">
        <f>(I476/I475-1)/(C476-C475)</f>
        <v>0</v>
      </c>
      <c r="N476" s="8">
        <f t="shared" si="313"/>
        <v>0</v>
      </c>
      <c r="P476" s="20">
        <f>IF(data!U475="","",data!U475)</f>
        <v>1.1060576416612637</v>
      </c>
      <c r="Q476" s="20">
        <f>IF(ISNA(data!Y475)=TRUE,"",IF(data!Y475="","",data!Y475))</f>
        <v>24.56355906411931</v>
      </c>
      <c r="R476" s="20">
        <f t="shared" si="320"/>
        <v>24.56355906411931</v>
      </c>
      <c r="S476" s="8">
        <f>U476</f>
        <v>3.7184594953519223E-2</v>
      </c>
      <c r="T476" s="34">
        <f t="shared" si="340"/>
        <v>3.7184594953519223E-2</v>
      </c>
      <c r="U476" s="30">
        <f>(Q476/Q475-1)/(A476-A475)</f>
        <v>3.7184594953519223E-2</v>
      </c>
      <c r="V476" s="30">
        <f t="shared" si="314"/>
        <v>3.7184594953519223E-2</v>
      </c>
      <c r="X476" s="9">
        <f>IF(data!W475="","",data!W475)</f>
        <v>1215.7666666666669</v>
      </c>
      <c r="Y476" s="96">
        <f>IF(data!AA475="",#N/A,data!AA475)</f>
        <v>27000</v>
      </c>
      <c r="Z476" s="99">
        <f t="shared" si="321"/>
        <v>27000</v>
      </c>
      <c r="AA476" s="8">
        <f>AC476</f>
        <v>0</v>
      </c>
      <c r="AB476" s="34">
        <f t="shared" si="341"/>
        <v>0</v>
      </c>
      <c r="AC476" s="30">
        <f>(Y476/Y475-1)/(A476-A475)</f>
        <v>0</v>
      </c>
      <c r="AD476" s="30">
        <f t="shared" si="315"/>
        <v>0</v>
      </c>
      <c r="AE476" s="15">
        <f>data!G475</f>
        <v>0.22222222222222221</v>
      </c>
      <c r="AF476" s="30">
        <f t="shared" si="342"/>
        <v>0</v>
      </c>
      <c r="AG476" s="30">
        <f t="shared" si="322"/>
        <v>0</v>
      </c>
      <c r="AH476" s="15" t="str">
        <f t="shared" si="326"/>
        <v/>
      </c>
      <c r="AI476" s="9">
        <f>data!C475</f>
        <v>14.679907765148394</v>
      </c>
      <c r="AJ476" s="8">
        <f t="shared" si="323"/>
        <v>-3.5851472471190804E-2</v>
      </c>
      <c r="AK476" s="8">
        <f t="shared" si="324"/>
        <v>-3.5851472471190804E-2</v>
      </c>
      <c r="AL476" s="74">
        <f t="shared" si="327"/>
        <v>-3.5851472471190804E-2</v>
      </c>
      <c r="AR476" s="46">
        <f t="shared" si="317"/>
        <v>4.502839506172851E-2</v>
      </c>
      <c r="AS476" s="46">
        <f t="shared" si="336"/>
        <v>4.5028395061728399E-2</v>
      </c>
      <c r="AT476" s="46">
        <f t="shared" si="318"/>
        <v>4.502839506172851E-2</v>
      </c>
    </row>
    <row r="477" spans="1:46">
      <c r="A477">
        <v>1844</v>
      </c>
      <c r="B477">
        <v>1844</v>
      </c>
      <c r="C477">
        <f t="shared" si="310"/>
        <v>1844</v>
      </c>
      <c r="D477">
        <f t="shared" si="311"/>
        <v>1844</v>
      </c>
      <c r="E477" s="15">
        <f t="shared" si="312"/>
        <v>1844</v>
      </c>
      <c r="F477" s="9">
        <f>IF(data!V476="","",data!V476)</f>
        <v>261.83703703703702</v>
      </c>
      <c r="G477" s="77">
        <f t="shared" si="334"/>
        <v>4.3639506172839501E-2</v>
      </c>
      <c r="H477" s="35">
        <f t="shared" si="325"/>
        <v>4.6051851851851858E-2</v>
      </c>
      <c r="I477" s="9">
        <f>IF(data!Z476="","",data!Z476)</f>
        <v>6000</v>
      </c>
      <c r="J477" s="9">
        <f t="shared" si="316"/>
        <v>6000</v>
      </c>
      <c r="K477" s="8">
        <f>M477</f>
        <v>0</v>
      </c>
      <c r="L477" s="45">
        <f t="shared" si="319"/>
        <v>0</v>
      </c>
      <c r="M477" s="8">
        <f>(I477/I475-1)/(C477-C475)</f>
        <v>0</v>
      </c>
      <c r="N477" s="8">
        <f t="shared" si="313"/>
        <v>0</v>
      </c>
      <c r="P477" s="20">
        <f>IF(data!U476="","",data!U476)</f>
        <v>1.0348359170722736</v>
      </c>
      <c r="Q477" s="20">
        <f>IF(ISNA(data!Y476)=TRUE,"",IF(data!Y476="","",data!Y476))</f>
        <v>23.7132820195921</v>
      </c>
      <c r="R477" s="20">
        <f t="shared" si="320"/>
        <v>23.7132820195921</v>
      </c>
      <c r="S477" s="8">
        <f>U477</f>
        <v>6.4102564102563875E-4</v>
      </c>
      <c r="T477" s="34">
        <f t="shared" si="340"/>
        <v>-3.4615384615384714E-2</v>
      </c>
      <c r="U477" s="30">
        <f>(Q477/Q475-1)/(A477-A475)</f>
        <v>6.4102564102563875E-4</v>
      </c>
      <c r="V477" s="30">
        <f t="shared" si="314"/>
        <v>-3.4615384615384714E-2</v>
      </c>
      <c r="X477" s="9">
        <f>IF(data!W476="","",data!W476)</f>
        <v>1178.2666666666667</v>
      </c>
      <c r="Y477" s="96">
        <f>IF(data!AA476="",#N/A,data!AA476)</f>
        <v>27000</v>
      </c>
      <c r="Z477" s="99">
        <f t="shared" si="321"/>
        <v>27000</v>
      </c>
      <c r="AA477" s="8">
        <f>AC477</f>
        <v>0</v>
      </c>
      <c r="AB477" s="34">
        <f t="shared" si="341"/>
        <v>0</v>
      </c>
      <c r="AC477" s="30">
        <f>(Y477/Y475-1)/(A477-A475)</f>
        <v>0</v>
      </c>
      <c r="AD477" s="30">
        <f t="shared" si="315"/>
        <v>0</v>
      </c>
      <c r="AE477" s="15">
        <f>data!G476</f>
        <v>0.22222222222222221</v>
      </c>
      <c r="AF477" s="30">
        <f t="shared" si="342"/>
        <v>0</v>
      </c>
      <c r="AG477" s="30">
        <f t="shared" si="322"/>
        <v>0</v>
      </c>
      <c r="AH477" s="15" t="str">
        <f t="shared" si="326"/>
        <v/>
      </c>
      <c r="AI477" s="9">
        <f>data!C476</f>
        <v>15.206278959914673</v>
      </c>
      <c r="AJ477" s="8">
        <f t="shared" si="323"/>
        <v>3.5856573705179473E-2</v>
      </c>
      <c r="AK477" s="8">
        <f t="shared" si="324"/>
        <v>3.5856573705179473E-2</v>
      </c>
      <c r="AL477" s="74">
        <f t="shared" si="327"/>
        <v>3.5856573705179473E-2</v>
      </c>
      <c r="AR477" s="46">
        <f t="shared" si="317"/>
        <v>4.3639506172839404E-2</v>
      </c>
      <c r="AS477" s="46">
        <f t="shared" si="336"/>
        <v>4.3639506172839501E-2</v>
      </c>
      <c r="AT477" s="46">
        <f t="shared" si="318"/>
        <v>4.3639506172839404E-2</v>
      </c>
    </row>
    <row r="478" spans="1:46">
      <c r="A478">
        <v>1845</v>
      </c>
      <c r="B478">
        <v>1845</v>
      </c>
      <c r="C478">
        <f t="shared" si="310"/>
        <v>1845</v>
      </c>
      <c r="D478">
        <f t="shared" si="311"/>
        <v>1845</v>
      </c>
      <c r="E478" s="15">
        <f t="shared" si="312"/>
        <v>1845</v>
      </c>
      <c r="F478" s="9">
        <f>IF(data!V477="","",data!V477)</f>
        <v>276.31111111111113</v>
      </c>
      <c r="G478" s="35">
        <f t="shared" si="334"/>
        <v>4.6051851851851858E-2</v>
      </c>
      <c r="H478" s="35">
        <f t="shared" si="325"/>
        <v>4.2666666666666665E-2</v>
      </c>
      <c r="I478" s="9" t="str">
        <f>IF(data!Z477="","",data!Z477)</f>
        <v/>
      </c>
      <c r="J478" s="9">
        <f t="shared" si="316"/>
        <v>6000</v>
      </c>
      <c r="K478" s="49">
        <f>K479</f>
        <v>-0.12291666666666667</v>
      </c>
      <c r="L478" s="45">
        <f t="shared" si="319"/>
        <v>0</v>
      </c>
      <c r="N478" s="8" t="str">
        <f t="shared" si="313"/>
        <v/>
      </c>
      <c r="P478" s="20">
        <f>IF(data!U477="","",data!U477)</f>
        <v>1.1062228952989632</v>
      </c>
      <c r="Q478" s="20" t="str">
        <f>IF(ISNA(data!Y477)=TRUE,"",IF(data!Y477="","",data!Y477))</f>
        <v/>
      </c>
      <c r="R478" s="20">
        <f t="shared" si="320"/>
        <v>23.7132820195921</v>
      </c>
      <c r="S478" s="49">
        <f>S479</f>
        <v>-0.14261846901579578</v>
      </c>
      <c r="T478" s="34">
        <f t="shared" si="340"/>
        <v>0</v>
      </c>
      <c r="U478" s="15"/>
      <c r="V478" s="30" t="str">
        <f t="shared" si="314"/>
        <v/>
      </c>
      <c r="X478" s="9">
        <f>IF(data!W477="","",data!W477)</f>
        <v>1243.4000000000001</v>
      </c>
      <c r="Y478" s="96" t="e">
        <f>IF(data!AA477="",#N/A,data!AA477)</f>
        <v>#N/A</v>
      </c>
      <c r="Z478" s="99">
        <f t="shared" si="321"/>
        <v>27000</v>
      </c>
      <c r="AA478" s="49">
        <f>AA479</f>
        <v>-0.12291666666666667</v>
      </c>
      <c r="AB478" s="34">
        <f t="shared" si="341"/>
        <v>0</v>
      </c>
      <c r="AC478" s="15"/>
      <c r="AD478" s="30"/>
      <c r="AE478" s="15">
        <f>data!G477</f>
        <v>0.22222222222222221</v>
      </c>
      <c r="AF478" s="30">
        <f t="shared" si="342"/>
        <v>0</v>
      </c>
      <c r="AG478" s="30">
        <f t="shared" si="322"/>
        <v>0</v>
      </c>
      <c r="AH478" s="15" t="str">
        <f t="shared" si="326"/>
        <v/>
      </c>
      <c r="AI478" s="9">
        <f>data!C477</f>
        <v>15.011326665556792</v>
      </c>
      <c r="AJ478" s="8">
        <f t="shared" si="323"/>
        <v>-1.2820512820512886E-2</v>
      </c>
      <c r="AK478" s="8">
        <f t="shared" si="324"/>
        <v>-1.2820512820512886E-2</v>
      </c>
      <c r="AL478" s="74">
        <f t="shared" si="327"/>
        <v>-1.2820512820512886E-2</v>
      </c>
      <c r="AR478" s="46">
        <f t="shared" si="317"/>
        <v>4.6051851851851788E-2</v>
      </c>
      <c r="AS478" s="46" t="str">
        <f t="shared" si="336"/>
        <v/>
      </c>
      <c r="AT478" s="46" t="str">
        <f t="shared" si="318"/>
        <v/>
      </c>
    </row>
    <row r="479" spans="1:46">
      <c r="A479">
        <v>1846</v>
      </c>
      <c r="B479">
        <v>1846</v>
      </c>
      <c r="C479">
        <f t="shared" si="310"/>
        <v>1846</v>
      </c>
      <c r="D479">
        <f t="shared" si="311"/>
        <v>1846</v>
      </c>
      <c r="E479" s="15">
        <f t="shared" si="312"/>
        <v>1846</v>
      </c>
      <c r="F479" s="9">
        <f>IF(data!V478="","",data!V478)</f>
        <v>256</v>
      </c>
      <c r="G479" s="35"/>
      <c r="H479" s="35">
        <f t="shared" si="325"/>
        <v>0.10130386740331492</v>
      </c>
      <c r="I479" s="9">
        <f>IF(data!Z478="","",data!Z478)</f>
        <v>4525</v>
      </c>
      <c r="J479" s="9">
        <f t="shared" si="316"/>
        <v>4525</v>
      </c>
      <c r="K479" s="8">
        <f>M479</f>
        <v>-0.12291666666666667</v>
      </c>
      <c r="L479" s="45">
        <f t="shared" si="319"/>
        <v>-0.24583333333333335</v>
      </c>
      <c r="M479" s="8">
        <f>(I479/I477-1)/(C479-C477)</f>
        <v>-0.12291666666666667</v>
      </c>
      <c r="N479" s="8"/>
      <c r="P479" s="20">
        <f>IF(data!U478="","",data!U478)</f>
        <v>0.95890404084085679</v>
      </c>
      <c r="Q479" s="20">
        <f>IF(ISNA(data!Y478)=TRUE,"",IF(data!Y478="","",data!Y478))</f>
        <v>16.949378065644055</v>
      </c>
      <c r="R479" s="20">
        <f t="shared" si="320"/>
        <v>16.949378065644055</v>
      </c>
      <c r="S479" s="8">
        <f>U479</f>
        <v>-0.14261846901579578</v>
      </c>
      <c r="T479" s="34">
        <f t="shared" si="340"/>
        <v>-0.28523693803159156</v>
      </c>
      <c r="U479" s="30">
        <f>(Q479/Q477-1)/(A479-A477)</f>
        <v>-0.14261846901579578</v>
      </c>
      <c r="V479" s="30"/>
      <c r="X479" s="9">
        <f>IF(data!W478="","",data!W478)</f>
        <v>1152</v>
      </c>
      <c r="Y479" s="96">
        <f>IF(data!AA478="",#N/A,data!AA478)</f>
        <v>20362.5</v>
      </c>
      <c r="Z479" s="99">
        <f t="shared" si="321"/>
        <v>20362.5</v>
      </c>
      <c r="AA479" s="8">
        <f>AC479</f>
        <v>-0.12291666666666667</v>
      </c>
      <c r="AB479" s="34">
        <f t="shared" si="341"/>
        <v>-0.24583333333333335</v>
      </c>
      <c r="AC479" s="30">
        <f>(Y479/Y477-1)/(A479-A477)</f>
        <v>-0.12291666666666667</v>
      </c>
      <c r="AD479" s="30"/>
      <c r="AE479" s="15">
        <f>data!G478</f>
        <v>0.22222222222222221</v>
      </c>
      <c r="AF479" s="30">
        <f t="shared" si="342"/>
        <v>0</v>
      </c>
      <c r="AG479" s="30">
        <f t="shared" si="322"/>
        <v>0</v>
      </c>
      <c r="AH479" s="15" t="str">
        <f t="shared" si="326"/>
        <v/>
      </c>
      <c r="AI479" s="9">
        <f>data!C478</f>
        <v>16.044573825653558</v>
      </c>
      <c r="AJ479" s="8">
        <f t="shared" si="323"/>
        <v>6.8831168831168688E-2</v>
      </c>
      <c r="AK479" s="8">
        <f t="shared" si="324"/>
        <v>6.8831168831168688E-2</v>
      </c>
      <c r="AL479" s="74">
        <f t="shared" si="327"/>
        <v>6.8831168831168688E-2</v>
      </c>
      <c r="AR479" s="46" t="str">
        <f t="shared" si="317"/>
        <v/>
      </c>
      <c r="AS479" s="46" t="str">
        <f t="shared" si="336"/>
        <v/>
      </c>
      <c r="AT479" s="46" t="str">
        <f t="shared" si="318"/>
        <v/>
      </c>
    </row>
    <row r="480" spans="1:46">
      <c r="A480">
        <v>1847</v>
      </c>
      <c r="B480">
        <v>1847</v>
      </c>
      <c r="C480">
        <f t="shared" si="310"/>
        <v>1847</v>
      </c>
      <c r="D480">
        <f t="shared" si="311"/>
        <v>1847</v>
      </c>
      <c r="E480" s="15">
        <f t="shared" si="312"/>
        <v>1847</v>
      </c>
      <c r="F480" s="9">
        <f>IF(data!V479="","",data!V479)</f>
        <v>458.4</v>
      </c>
      <c r="G480" s="35">
        <f t="shared" si="334"/>
        <v>0.10130386740331492</v>
      </c>
      <c r="H480" s="35">
        <f t="shared" si="325"/>
        <v>0.11180817812031685</v>
      </c>
      <c r="I480" s="9">
        <f>IF(data!Z479="","",data!Z479)</f>
        <v>4325</v>
      </c>
      <c r="J480" s="9">
        <f t="shared" si="316"/>
        <v>4325</v>
      </c>
      <c r="K480" s="8">
        <f>M480</f>
        <v>-4.4198895027624308E-2</v>
      </c>
      <c r="L480" s="45">
        <f t="shared" si="319"/>
        <v>-4.4198895027624308E-2</v>
      </c>
      <c r="M480" s="8">
        <f>(I480/I479-1)/(C480-C479)</f>
        <v>-4.4198895027624308E-2</v>
      </c>
      <c r="N480" s="8">
        <f t="shared" si="313"/>
        <v>-4.4198895027624308E-2</v>
      </c>
      <c r="P480" s="20">
        <f>IF(data!U479="","",data!U479)</f>
        <v>1.6149964595560375</v>
      </c>
      <c r="Q480" s="20">
        <f>IF(ISNA(data!Y479)=TRUE,"",IF(data!Y479="","",data!Y479))</f>
        <v>15.23747750344647</v>
      </c>
      <c r="R480" s="20">
        <f t="shared" si="320"/>
        <v>15.23747750344647</v>
      </c>
      <c r="S480" s="8">
        <f>U480</f>
        <v>-0.10100078926598266</v>
      </c>
      <c r="T480" s="34">
        <f t="shared" si="340"/>
        <v>-0.10100078926598266</v>
      </c>
      <c r="U480" s="30">
        <f>(Q480/Q479-1)/(A480-A479)</f>
        <v>-0.10100078926598266</v>
      </c>
      <c r="V480" s="30">
        <f t="shared" si="314"/>
        <v>-0.10100078926598266</v>
      </c>
      <c r="X480" s="9">
        <f>IF(data!W479="","",data!W479)</f>
        <v>2062.7999999999997</v>
      </c>
      <c r="Y480" s="96">
        <f>IF(data!AA479="",#N/A,data!AA479)</f>
        <v>19462.5</v>
      </c>
      <c r="Z480" s="99">
        <f t="shared" si="321"/>
        <v>19462.5</v>
      </c>
      <c r="AA480" s="8">
        <f>AC480</f>
        <v>-4.4198895027624308E-2</v>
      </c>
      <c r="AB480" s="34">
        <f t="shared" si="341"/>
        <v>-4.4198895027624308E-2</v>
      </c>
      <c r="AC480" s="30">
        <f>(Y480/Y479-1)/(A480-A479)</f>
        <v>-4.4198895027624308E-2</v>
      </c>
      <c r="AD480" s="30">
        <f t="shared" si="315"/>
        <v>-4.4198895027624308E-2</v>
      </c>
      <c r="AE480" s="15">
        <f>data!G479</f>
        <v>0.22222222222222221</v>
      </c>
      <c r="AF480" s="30">
        <f t="shared" si="342"/>
        <v>0</v>
      </c>
      <c r="AG480" s="30">
        <f t="shared" si="322"/>
        <v>0</v>
      </c>
      <c r="AH480" s="15" t="str">
        <f t="shared" si="326"/>
        <v/>
      </c>
      <c r="AI480" s="9">
        <f>data!C479</f>
        <v>17.058325756314535</v>
      </c>
      <c r="AJ480" s="8">
        <f t="shared" si="323"/>
        <v>6.3183475091129981E-2</v>
      </c>
      <c r="AK480" s="8">
        <f t="shared" si="324"/>
        <v>6.3183475091129981E-2</v>
      </c>
      <c r="AL480" s="74">
        <f t="shared" si="327"/>
        <v>6.3183475091129981E-2</v>
      </c>
      <c r="AR480" s="46">
        <f t="shared" si="317"/>
        <v>0.10130386740331487</v>
      </c>
      <c r="AS480" s="46">
        <f t="shared" si="336"/>
        <v>5.7104972375690607E-2</v>
      </c>
      <c r="AT480" s="46">
        <f t="shared" si="318"/>
        <v>5.7104972375690566E-2</v>
      </c>
    </row>
    <row r="481" spans="1:46">
      <c r="A481">
        <v>1848</v>
      </c>
      <c r="B481">
        <v>1848</v>
      </c>
      <c r="C481">
        <f t="shared" si="310"/>
        <v>1848</v>
      </c>
      <c r="D481">
        <f t="shared" si="311"/>
        <v>1848</v>
      </c>
      <c r="E481" s="15">
        <f t="shared" si="312"/>
        <v>1848</v>
      </c>
      <c r="F481" s="9">
        <f>IF(data!V480="","",data!V480)</f>
        <v>483.57037037037037</v>
      </c>
      <c r="G481" s="35">
        <f t="shared" si="334"/>
        <v>0.11180817812031685</v>
      </c>
      <c r="H481" s="35" t="str">
        <f t="shared" si="325"/>
        <v/>
      </c>
      <c r="I481" s="9" t="str">
        <f>IF(data!Z480="","",data!Z480)</f>
        <v/>
      </c>
      <c r="J481" s="9">
        <f t="shared" si="316"/>
        <v>4325</v>
      </c>
      <c r="K481" s="49">
        <f t="shared" ref="K481:K490" si="343">K482</f>
        <v>3.0346820809248554E-2</v>
      </c>
      <c r="L481" s="45">
        <f t="shared" si="319"/>
        <v>0</v>
      </c>
      <c r="N481" s="8" t="str">
        <f t="shared" si="313"/>
        <v/>
      </c>
      <c r="P481" s="20">
        <f>IF(data!U480="","",data!U480)</f>
        <v>1.9797015590417739</v>
      </c>
      <c r="Q481" s="20" t="str">
        <f>IF(ISNA(data!Y480)=TRUE,"",IF(data!Y480="","",data!Y480))</f>
        <v/>
      </c>
      <c r="R481" s="20">
        <f t="shared" si="320"/>
        <v>15.23747750344647</v>
      </c>
      <c r="S481" s="49">
        <f t="shared" ref="S481:S490" si="344">S482</f>
        <v>3.6799679800433784E-2</v>
      </c>
      <c r="T481" s="34">
        <f t="shared" si="340"/>
        <v>0</v>
      </c>
      <c r="U481" s="15"/>
      <c r="V481" s="30" t="str">
        <f t="shared" si="314"/>
        <v/>
      </c>
      <c r="X481" s="9">
        <f>IF(data!W480="","",data!W480)</f>
        <v>2176.0666666666666</v>
      </c>
      <c r="Y481" s="96" t="e">
        <f>IF(data!AA480="",#N/A,data!AA480)</f>
        <v>#N/A</v>
      </c>
      <c r="Z481" s="99">
        <f t="shared" si="321"/>
        <v>19462.5</v>
      </c>
      <c r="AA481" s="49">
        <f t="shared" ref="AA481:AA490" si="345">AA482</f>
        <v>3.0346820809248554E-2</v>
      </c>
      <c r="AB481" s="34">
        <f t="shared" si="341"/>
        <v>0</v>
      </c>
      <c r="AC481" s="15"/>
      <c r="AD481" s="30"/>
      <c r="AE481" s="15">
        <f>data!G480</f>
        <v>0.22222222222222221</v>
      </c>
      <c r="AF481" s="30">
        <f t="shared" si="342"/>
        <v>0</v>
      </c>
      <c r="AG481" s="30">
        <f t="shared" si="322"/>
        <v>0</v>
      </c>
      <c r="AH481" s="15" t="str">
        <f t="shared" si="326"/>
        <v/>
      </c>
      <c r="AI481" s="9">
        <f>data!C480</f>
        <v>14.679907765148393</v>
      </c>
      <c r="AJ481" s="8">
        <f t="shared" si="323"/>
        <v>-0.13942857142857146</v>
      </c>
      <c r="AK481" s="8">
        <f t="shared" si="324"/>
        <v>-0.13942857142857146</v>
      </c>
      <c r="AL481" s="74">
        <f t="shared" si="327"/>
        <v>-0.13942857142857146</v>
      </c>
      <c r="AR481" s="46">
        <f t="shared" si="317"/>
        <v>0.11180817812031685</v>
      </c>
      <c r="AS481" s="46" t="str">
        <f t="shared" si="336"/>
        <v/>
      </c>
      <c r="AT481" s="46" t="str">
        <f t="shared" si="318"/>
        <v/>
      </c>
    </row>
    <row r="482" spans="1:46">
      <c r="A482">
        <v>1849</v>
      </c>
      <c r="B482">
        <v>1849</v>
      </c>
      <c r="C482">
        <f t="shared" si="310"/>
        <v>1849</v>
      </c>
      <c r="D482">
        <f t="shared" si="311"/>
        <v>1849</v>
      </c>
      <c r="E482" s="15">
        <f t="shared" si="312"/>
        <v>1849</v>
      </c>
      <c r="F482" s="9" t="str">
        <f>IF(data!V481="","",data!V481)</f>
        <v/>
      </c>
      <c r="G482" s="35"/>
      <c r="H482" s="35" t="str">
        <f t="shared" si="325"/>
        <v/>
      </c>
      <c r="I482" s="9" t="str">
        <f>IF(data!Z481="","",data!Z481)</f>
        <v/>
      </c>
      <c r="J482" s="9">
        <f t="shared" si="316"/>
        <v>4325</v>
      </c>
      <c r="K482" s="49">
        <f t="shared" si="343"/>
        <v>3.0346820809248554E-2</v>
      </c>
      <c r="L482" s="45">
        <f t="shared" si="319"/>
        <v>0</v>
      </c>
      <c r="N482" s="8" t="str">
        <f t="shared" si="313"/>
        <v/>
      </c>
      <c r="P482" s="20" t="str">
        <f>IF(data!U481="","",data!U481)</f>
        <v/>
      </c>
      <c r="Q482" s="20" t="str">
        <f>IF(ISNA(data!Y481)=TRUE,"",IF(data!Y481="","",data!Y481))</f>
        <v/>
      </c>
      <c r="R482" s="20">
        <f t="shared" si="320"/>
        <v>15.23747750344647</v>
      </c>
      <c r="S482" s="49">
        <f t="shared" si="344"/>
        <v>3.6799679800433784E-2</v>
      </c>
      <c r="T482" s="34">
        <f t="shared" si="340"/>
        <v>0</v>
      </c>
      <c r="U482" s="15"/>
      <c r="V482" s="30" t="str">
        <f t="shared" si="314"/>
        <v/>
      </c>
      <c r="X482" s="9" t="str">
        <f>IF(data!W481="","",data!W481)</f>
        <v/>
      </c>
      <c r="Y482" s="96" t="e">
        <f>IF(data!AA481="",#N/A,data!AA481)</f>
        <v>#N/A</v>
      </c>
      <c r="Z482" s="99">
        <f t="shared" si="321"/>
        <v>19462.5</v>
      </c>
      <c r="AA482" s="49">
        <f t="shared" si="345"/>
        <v>3.0346820809248554E-2</v>
      </c>
      <c r="AB482" s="34">
        <f t="shared" si="341"/>
        <v>0</v>
      </c>
      <c r="AC482" s="15"/>
      <c r="AD482" s="30"/>
      <c r="AE482" s="15">
        <f>data!G481</f>
        <v>0.22222222222222221</v>
      </c>
      <c r="AF482" s="30">
        <f t="shared" si="342"/>
        <v>0</v>
      </c>
      <c r="AG482" s="30">
        <f t="shared" si="322"/>
        <v>0</v>
      </c>
      <c r="AH482" s="15" t="str">
        <f t="shared" si="326"/>
        <v/>
      </c>
      <c r="AI482" s="9">
        <f>data!C481</f>
        <v>14.367984094175785</v>
      </c>
      <c r="AJ482" s="8">
        <f t="shared" si="323"/>
        <v>-2.1248339973439445E-2</v>
      </c>
      <c r="AK482" s="8">
        <f t="shared" si="324"/>
        <v>-2.1248339973439445E-2</v>
      </c>
      <c r="AL482" s="74">
        <f t="shared" si="327"/>
        <v>-2.1248339973439445E-2</v>
      </c>
      <c r="AR482" s="46" t="str">
        <f t="shared" si="317"/>
        <v/>
      </c>
      <c r="AS482" s="46" t="str">
        <f t="shared" si="336"/>
        <v/>
      </c>
      <c r="AT482" s="46" t="str">
        <f t="shared" si="318"/>
        <v/>
      </c>
    </row>
    <row r="483" spans="1:46">
      <c r="A483">
        <v>1850</v>
      </c>
      <c r="B483">
        <v>1850</v>
      </c>
      <c r="C483">
        <f t="shared" si="310"/>
        <v>1850</v>
      </c>
      <c r="D483">
        <f t="shared" si="311"/>
        <v>1850</v>
      </c>
      <c r="E483" s="15">
        <f t="shared" si="312"/>
        <v>1850</v>
      </c>
      <c r="F483" s="9" t="str">
        <f>IF(data!V482="","",data!V482)</f>
        <v/>
      </c>
      <c r="G483" s="35"/>
      <c r="H483" s="35" t="str">
        <f t="shared" si="325"/>
        <v/>
      </c>
      <c r="I483" s="9" t="str">
        <f>IF(data!Z482="","",data!Z482)</f>
        <v/>
      </c>
      <c r="J483" s="9">
        <f t="shared" si="316"/>
        <v>4325</v>
      </c>
      <c r="K483" s="49">
        <f t="shared" si="343"/>
        <v>3.0346820809248554E-2</v>
      </c>
      <c r="L483" s="45">
        <f t="shared" si="319"/>
        <v>0</v>
      </c>
      <c r="N483" s="8" t="str">
        <f t="shared" si="313"/>
        <v/>
      </c>
      <c r="P483" s="20" t="str">
        <f>IF(data!U482="","",data!U482)</f>
        <v/>
      </c>
      <c r="Q483" s="20" t="str">
        <f>IF(ISNA(data!Y482)=TRUE,"",IF(data!Y482="","",data!Y482))</f>
        <v/>
      </c>
      <c r="R483" s="20">
        <f t="shared" si="320"/>
        <v>15.23747750344647</v>
      </c>
      <c r="S483" s="49">
        <f t="shared" si="344"/>
        <v>3.6799679800433784E-2</v>
      </c>
      <c r="T483" s="34">
        <f t="shared" si="340"/>
        <v>0</v>
      </c>
      <c r="U483" s="15"/>
      <c r="V483" s="30" t="str">
        <f t="shared" si="314"/>
        <v/>
      </c>
      <c r="X483" s="9" t="str">
        <f>IF(data!W482="","",data!W482)</f>
        <v/>
      </c>
      <c r="Y483" s="96" t="e">
        <f>IF(data!AA482="",#N/A,data!AA482)</f>
        <v>#N/A</v>
      </c>
      <c r="Z483" s="99">
        <f t="shared" si="321"/>
        <v>19462.5</v>
      </c>
      <c r="AA483" s="49">
        <f t="shared" si="345"/>
        <v>3.0346820809248554E-2</v>
      </c>
      <c r="AB483" s="34">
        <f t="shared" si="341"/>
        <v>0</v>
      </c>
      <c r="AC483" s="15"/>
      <c r="AD483" s="30"/>
      <c r="AE483" s="15">
        <f>data!G482</f>
        <v>0.22222222222222221</v>
      </c>
      <c r="AF483" s="30">
        <f t="shared" si="342"/>
        <v>0</v>
      </c>
      <c r="AG483" s="30">
        <f t="shared" si="322"/>
        <v>0</v>
      </c>
      <c r="AH483" s="15" t="str">
        <f t="shared" si="326"/>
        <v/>
      </c>
      <c r="AI483" s="9">
        <f>data!C482</f>
        <v>14.212022258689482</v>
      </c>
      <c r="AJ483" s="8">
        <f t="shared" si="323"/>
        <v>-1.0854816824966029E-2</v>
      </c>
      <c r="AK483" s="8">
        <f t="shared" si="324"/>
        <v>-1.0854816824966029E-2</v>
      </c>
      <c r="AL483" s="74">
        <f t="shared" si="327"/>
        <v>-1.0854816824966029E-2</v>
      </c>
      <c r="AR483" s="46" t="str">
        <f t="shared" si="317"/>
        <v/>
      </c>
      <c r="AS483" s="46" t="str">
        <f t="shared" si="336"/>
        <v/>
      </c>
      <c r="AT483" s="46" t="str">
        <f t="shared" si="318"/>
        <v/>
      </c>
    </row>
    <row r="484" spans="1:46">
      <c r="A484">
        <v>1851</v>
      </c>
      <c r="B484">
        <v>1851</v>
      </c>
      <c r="C484">
        <f t="shared" si="310"/>
        <v>1851</v>
      </c>
      <c r="D484">
        <f t="shared" si="311"/>
        <v>1851</v>
      </c>
      <c r="E484" s="15">
        <f t="shared" si="312"/>
        <v>1851</v>
      </c>
      <c r="F484" s="9" t="str">
        <f>IF(data!V483="","",data!V483)</f>
        <v/>
      </c>
      <c r="G484" s="35"/>
      <c r="H484" s="35" t="str">
        <f t="shared" si="325"/>
        <v/>
      </c>
      <c r="I484" s="9" t="str">
        <f>IF(data!Z483="","",data!Z483)</f>
        <v/>
      </c>
      <c r="J484" s="9">
        <f t="shared" si="316"/>
        <v>4325</v>
      </c>
      <c r="K484" s="49">
        <f t="shared" si="343"/>
        <v>3.0346820809248554E-2</v>
      </c>
      <c r="L484" s="45">
        <f t="shared" si="319"/>
        <v>0</v>
      </c>
      <c r="N484" s="8" t="str">
        <f t="shared" si="313"/>
        <v/>
      </c>
      <c r="P484" s="20" t="str">
        <f>IF(data!U483="","",data!U483)</f>
        <v/>
      </c>
      <c r="Q484" s="20" t="str">
        <f>IF(ISNA(data!Y483)=TRUE,"",IF(data!Y483="","",data!Y483))</f>
        <v/>
      </c>
      <c r="R484" s="20">
        <f t="shared" si="320"/>
        <v>15.23747750344647</v>
      </c>
      <c r="S484" s="49">
        <f t="shared" si="344"/>
        <v>3.6799679800433784E-2</v>
      </c>
      <c r="T484" s="34">
        <f t="shared" si="340"/>
        <v>0</v>
      </c>
      <c r="U484" s="15"/>
      <c r="V484" s="30" t="str">
        <f t="shared" si="314"/>
        <v/>
      </c>
      <c r="X484" s="9" t="str">
        <f>IF(data!W483="","",data!W483)</f>
        <v/>
      </c>
      <c r="Y484" s="96" t="e">
        <f>IF(data!AA483="",#N/A,data!AA483)</f>
        <v>#N/A</v>
      </c>
      <c r="Z484" s="99">
        <f t="shared" si="321"/>
        <v>19462.5</v>
      </c>
      <c r="AA484" s="49">
        <f t="shared" si="345"/>
        <v>3.0346820809248554E-2</v>
      </c>
      <c r="AB484" s="34">
        <f t="shared" si="341"/>
        <v>0</v>
      </c>
      <c r="AC484" s="15"/>
      <c r="AD484" s="30"/>
      <c r="AE484" s="15">
        <f>data!G483</f>
        <v>0.22222222222222221</v>
      </c>
      <c r="AF484" s="30">
        <f t="shared" si="342"/>
        <v>0</v>
      </c>
      <c r="AG484" s="30">
        <f t="shared" si="322"/>
        <v>0</v>
      </c>
      <c r="AH484" s="15" t="str">
        <f t="shared" si="326"/>
        <v/>
      </c>
      <c r="AI484" s="9">
        <f>data!C483</f>
        <v>14.192527029253693</v>
      </c>
      <c r="AJ484" s="8">
        <f t="shared" si="323"/>
        <v>-1.371742112482921E-3</v>
      </c>
      <c r="AK484" s="8">
        <f t="shared" si="324"/>
        <v>-1.371742112482921E-3</v>
      </c>
      <c r="AL484" s="74">
        <f t="shared" si="327"/>
        <v>-1.371742112482921E-3</v>
      </c>
      <c r="AR484" s="46" t="str">
        <f t="shared" si="317"/>
        <v/>
      </c>
      <c r="AS484" s="46" t="str">
        <f t="shared" si="336"/>
        <v/>
      </c>
      <c r="AT484" s="46" t="str">
        <f t="shared" si="318"/>
        <v/>
      </c>
    </row>
    <row r="485" spans="1:46">
      <c r="A485">
        <v>1852</v>
      </c>
      <c r="B485">
        <v>1852</v>
      </c>
      <c r="C485">
        <f t="shared" si="310"/>
        <v>1852</v>
      </c>
      <c r="D485">
        <f t="shared" si="311"/>
        <v>1852</v>
      </c>
      <c r="E485" s="15">
        <f t="shared" si="312"/>
        <v>1852</v>
      </c>
      <c r="F485" s="9" t="str">
        <f>IF(data!V484="","",data!V484)</f>
        <v/>
      </c>
      <c r="G485" s="35"/>
      <c r="H485" s="35" t="str">
        <f t="shared" si="325"/>
        <v/>
      </c>
      <c r="I485" s="9" t="str">
        <f>IF(data!Z484="","",data!Z484)</f>
        <v/>
      </c>
      <c r="J485" s="9">
        <f t="shared" si="316"/>
        <v>4325</v>
      </c>
      <c r="K485" s="49">
        <f t="shared" si="343"/>
        <v>3.0346820809248554E-2</v>
      </c>
      <c r="L485" s="45">
        <f t="shared" si="319"/>
        <v>0</v>
      </c>
      <c r="N485" s="8" t="str">
        <f t="shared" si="313"/>
        <v/>
      </c>
      <c r="P485" s="20" t="str">
        <f>IF(data!U484="","",data!U484)</f>
        <v/>
      </c>
      <c r="Q485" s="20" t="str">
        <f>IF(ISNA(data!Y484)=TRUE,"",IF(data!Y484="","",data!Y484))</f>
        <v/>
      </c>
      <c r="R485" s="20">
        <f t="shared" si="320"/>
        <v>15.23747750344647</v>
      </c>
      <c r="S485" s="49">
        <f t="shared" si="344"/>
        <v>3.6799679800433784E-2</v>
      </c>
      <c r="T485" s="34">
        <f t="shared" si="340"/>
        <v>0</v>
      </c>
      <c r="U485" s="15"/>
      <c r="V485" s="30" t="str">
        <f t="shared" si="314"/>
        <v/>
      </c>
      <c r="X485" s="9" t="str">
        <f>IF(data!W484="","",data!W484)</f>
        <v/>
      </c>
      <c r="Y485" s="96" t="e">
        <f>IF(data!AA484="",#N/A,data!AA484)</f>
        <v>#N/A</v>
      </c>
      <c r="Z485" s="99">
        <f t="shared" si="321"/>
        <v>19462.5</v>
      </c>
      <c r="AA485" s="49">
        <f t="shared" si="345"/>
        <v>3.0346820809248554E-2</v>
      </c>
      <c r="AB485" s="34">
        <f t="shared" si="341"/>
        <v>0</v>
      </c>
      <c r="AC485" s="15"/>
      <c r="AD485" s="30"/>
      <c r="AE485" s="15">
        <f>data!G484</f>
        <v>0.22222222222222221</v>
      </c>
      <c r="AF485" s="30">
        <f t="shared" si="342"/>
        <v>0</v>
      </c>
      <c r="AG485" s="30">
        <f t="shared" si="322"/>
        <v>0</v>
      </c>
      <c r="AH485" s="15" t="str">
        <f t="shared" si="326"/>
        <v/>
      </c>
      <c r="AI485" s="9">
        <f>data!C484</f>
        <v>14.81637437119891</v>
      </c>
      <c r="AJ485" s="8">
        <f t="shared" si="323"/>
        <v>4.39560439560438E-2</v>
      </c>
      <c r="AK485" s="8">
        <f t="shared" si="324"/>
        <v>4.39560439560438E-2</v>
      </c>
      <c r="AL485" s="74">
        <f t="shared" si="327"/>
        <v>4.39560439560438E-2</v>
      </c>
      <c r="AR485" s="46" t="str">
        <f t="shared" si="317"/>
        <v/>
      </c>
      <c r="AS485" s="46" t="str">
        <f t="shared" si="336"/>
        <v/>
      </c>
      <c r="AT485" s="46" t="str">
        <f t="shared" si="318"/>
        <v/>
      </c>
    </row>
    <row r="486" spans="1:46">
      <c r="A486">
        <v>1853</v>
      </c>
      <c r="B486">
        <v>1853</v>
      </c>
      <c r="C486">
        <f t="shared" si="310"/>
        <v>1853</v>
      </c>
      <c r="D486">
        <f t="shared" si="311"/>
        <v>1853</v>
      </c>
      <c r="E486" s="15">
        <f t="shared" si="312"/>
        <v>1853</v>
      </c>
      <c r="F486" s="9" t="str">
        <f>IF(data!V485="","",data!V485)</f>
        <v/>
      </c>
      <c r="G486" s="35"/>
      <c r="H486" s="35" t="str">
        <f t="shared" si="325"/>
        <v/>
      </c>
      <c r="I486" s="9" t="str">
        <f>IF(data!Z485="","",data!Z485)</f>
        <v/>
      </c>
      <c r="J486" s="9">
        <f t="shared" si="316"/>
        <v>4325</v>
      </c>
      <c r="K486" s="49">
        <f t="shared" si="343"/>
        <v>3.0346820809248554E-2</v>
      </c>
      <c r="L486" s="45">
        <f t="shared" si="319"/>
        <v>0</v>
      </c>
      <c r="N486" s="8" t="str">
        <f t="shared" si="313"/>
        <v/>
      </c>
      <c r="P486" s="20" t="str">
        <f>IF(data!U485="","",data!U485)</f>
        <v/>
      </c>
      <c r="Q486" s="20" t="str">
        <f>IF(ISNA(data!Y485)=TRUE,"",IF(data!Y485="","",data!Y485))</f>
        <v/>
      </c>
      <c r="R486" s="20">
        <f t="shared" si="320"/>
        <v>15.23747750344647</v>
      </c>
      <c r="S486" s="49">
        <f t="shared" si="344"/>
        <v>3.6799679800433784E-2</v>
      </c>
      <c r="T486" s="34">
        <f t="shared" si="340"/>
        <v>0</v>
      </c>
      <c r="U486" s="15"/>
      <c r="V486" s="30" t="str">
        <f t="shared" si="314"/>
        <v/>
      </c>
      <c r="X486" s="9" t="str">
        <f>IF(data!W485="","",data!W485)</f>
        <v/>
      </c>
      <c r="Y486" s="96" t="e">
        <f>IF(data!AA485="",#N/A,data!AA485)</f>
        <v>#N/A</v>
      </c>
      <c r="Z486" s="99">
        <f t="shared" si="321"/>
        <v>19462.5</v>
      </c>
      <c r="AA486" s="49">
        <f t="shared" si="345"/>
        <v>3.0346820809248554E-2</v>
      </c>
      <c r="AB486" s="34">
        <f t="shared" si="341"/>
        <v>0</v>
      </c>
      <c r="AC486" s="15"/>
      <c r="AD486" s="30"/>
      <c r="AE486" s="15">
        <f>data!G485</f>
        <v>0.22222222222222221</v>
      </c>
      <c r="AF486" s="30">
        <f t="shared" si="342"/>
        <v>0</v>
      </c>
      <c r="AG486" s="30">
        <f t="shared" si="322"/>
        <v>0</v>
      </c>
      <c r="AH486" s="15" t="str">
        <f t="shared" si="326"/>
        <v/>
      </c>
      <c r="AI486" s="9">
        <f>data!C485</f>
        <v>16.531954561548257</v>
      </c>
      <c r="AJ486" s="8">
        <f t="shared" si="323"/>
        <v>0.11578947368421066</v>
      </c>
      <c r="AK486" s="8">
        <f t="shared" si="324"/>
        <v>0.11578947368421066</v>
      </c>
      <c r="AL486" s="74">
        <f t="shared" si="327"/>
        <v>0.11578947368421066</v>
      </c>
      <c r="AR486" s="46" t="str">
        <f t="shared" si="317"/>
        <v/>
      </c>
      <c r="AS486" s="46" t="str">
        <f t="shared" si="336"/>
        <v/>
      </c>
      <c r="AT486" s="46" t="str">
        <f t="shared" si="318"/>
        <v/>
      </c>
    </row>
    <row r="487" spans="1:46">
      <c r="A487">
        <v>1854</v>
      </c>
      <c r="B487">
        <v>1854</v>
      </c>
      <c r="C487">
        <f t="shared" si="310"/>
        <v>1854</v>
      </c>
      <c r="D487">
        <f t="shared" si="311"/>
        <v>1854</v>
      </c>
      <c r="E487" s="15">
        <f t="shared" si="312"/>
        <v>1854</v>
      </c>
      <c r="F487" s="9" t="str">
        <f>IF(data!V486="","",data!V486)</f>
        <v/>
      </c>
      <c r="G487" s="35"/>
      <c r="H487" s="35" t="str">
        <f t="shared" si="325"/>
        <v/>
      </c>
      <c r="I487" s="9" t="str">
        <f>IF(data!Z486="","",data!Z486)</f>
        <v/>
      </c>
      <c r="J487" s="9">
        <f t="shared" si="316"/>
        <v>4325</v>
      </c>
      <c r="K487" s="49">
        <f t="shared" si="343"/>
        <v>3.0346820809248554E-2</v>
      </c>
      <c r="L487" s="45">
        <f t="shared" si="319"/>
        <v>0</v>
      </c>
      <c r="N487" s="8" t="str">
        <f t="shared" si="313"/>
        <v/>
      </c>
      <c r="P487" s="20" t="str">
        <f>IF(data!U486="","",data!U486)</f>
        <v/>
      </c>
      <c r="Q487" s="20" t="str">
        <f>IF(ISNA(data!Y486)=TRUE,"",IF(data!Y486="","",data!Y486))</f>
        <v/>
      </c>
      <c r="R487" s="20">
        <f t="shared" si="320"/>
        <v>15.23747750344647</v>
      </c>
      <c r="S487" s="49">
        <f t="shared" si="344"/>
        <v>3.6799679800433784E-2</v>
      </c>
      <c r="T487" s="34">
        <f t="shared" si="340"/>
        <v>0</v>
      </c>
      <c r="U487" s="15"/>
      <c r="V487" s="30" t="str">
        <f t="shared" si="314"/>
        <v/>
      </c>
      <c r="X487" s="9" t="str">
        <f>IF(data!W486="","",data!W486)</f>
        <v/>
      </c>
      <c r="Y487" s="96" t="e">
        <f>IF(data!AA486="",#N/A,data!AA486)</f>
        <v>#N/A</v>
      </c>
      <c r="Z487" s="99">
        <f t="shared" si="321"/>
        <v>19462.5</v>
      </c>
      <c r="AA487" s="49">
        <f t="shared" si="345"/>
        <v>3.0346820809248554E-2</v>
      </c>
      <c r="AB487" s="34">
        <f t="shared" si="341"/>
        <v>0</v>
      </c>
      <c r="AC487" s="15"/>
      <c r="AD487" s="30"/>
      <c r="AE487" s="15">
        <f>data!G486</f>
        <v>0.22222222222222221</v>
      </c>
      <c r="AF487" s="30">
        <f t="shared" si="342"/>
        <v>0</v>
      </c>
      <c r="AG487" s="30">
        <f t="shared" si="322"/>
        <v>0</v>
      </c>
      <c r="AH487" s="15" t="str">
        <f t="shared" si="326"/>
        <v/>
      </c>
      <c r="AI487" s="9">
        <f>data!C486</f>
        <v>18.500972734562851</v>
      </c>
      <c r="AJ487" s="8">
        <f t="shared" si="323"/>
        <v>0.11910377358490565</v>
      </c>
      <c r="AK487" s="8">
        <f t="shared" si="324"/>
        <v>0.11910377358490565</v>
      </c>
      <c r="AL487" s="74">
        <f t="shared" si="327"/>
        <v>0.11910377358490565</v>
      </c>
      <c r="AR487" s="46" t="str">
        <f t="shared" si="317"/>
        <v/>
      </c>
      <c r="AS487" s="46" t="str">
        <f t="shared" si="336"/>
        <v/>
      </c>
      <c r="AT487" s="46" t="str">
        <f t="shared" si="318"/>
        <v/>
      </c>
    </row>
    <row r="488" spans="1:46">
      <c r="A488">
        <v>1855</v>
      </c>
      <c r="B488">
        <v>1855</v>
      </c>
      <c r="C488">
        <f t="shared" si="310"/>
        <v>1855</v>
      </c>
      <c r="D488">
        <f t="shared" si="311"/>
        <v>1855</v>
      </c>
      <c r="E488" s="15">
        <f t="shared" si="312"/>
        <v>1855</v>
      </c>
      <c r="F488" s="9" t="str">
        <f>IF(data!V487="","",data!V487)</f>
        <v/>
      </c>
      <c r="G488" s="35"/>
      <c r="H488" s="35" t="str">
        <f t="shared" si="325"/>
        <v/>
      </c>
      <c r="I488" s="9" t="str">
        <f>IF(data!Z487="","",data!Z487)</f>
        <v/>
      </c>
      <c r="J488" s="9">
        <f t="shared" si="316"/>
        <v>4325</v>
      </c>
      <c r="K488" s="49">
        <f t="shared" si="343"/>
        <v>3.0346820809248554E-2</v>
      </c>
      <c r="L488" s="45">
        <f t="shared" si="319"/>
        <v>0</v>
      </c>
      <c r="N488" s="8" t="str">
        <f t="shared" si="313"/>
        <v/>
      </c>
      <c r="P488" s="20" t="str">
        <f>IF(data!U487="","",data!U487)</f>
        <v/>
      </c>
      <c r="Q488" s="20" t="str">
        <f>IF(ISNA(data!Y487)=TRUE,"",IF(data!Y487="","",data!Y487))</f>
        <v/>
      </c>
      <c r="R488" s="20">
        <f t="shared" si="320"/>
        <v>15.23747750344647</v>
      </c>
      <c r="S488" s="49">
        <f t="shared" si="344"/>
        <v>3.6799679800433784E-2</v>
      </c>
      <c r="T488" s="34">
        <f t="shared" si="340"/>
        <v>0</v>
      </c>
      <c r="U488" s="15"/>
      <c r="V488" s="30" t="str">
        <f t="shared" si="314"/>
        <v/>
      </c>
      <c r="X488" s="9" t="str">
        <f>IF(data!W487="","",data!W487)</f>
        <v/>
      </c>
      <c r="Y488" s="96" t="e">
        <f>IF(data!AA487="",#N/A,data!AA487)</f>
        <v>#N/A</v>
      </c>
      <c r="Z488" s="99">
        <f t="shared" si="321"/>
        <v>19462.5</v>
      </c>
      <c r="AA488" s="49">
        <f t="shared" si="345"/>
        <v>3.0346820809248554E-2</v>
      </c>
      <c r="AB488" s="34">
        <f t="shared" si="341"/>
        <v>0</v>
      </c>
      <c r="AC488" s="15"/>
      <c r="AD488" s="30"/>
      <c r="AE488" s="15">
        <f>data!G487</f>
        <v>0.22222222222222221</v>
      </c>
      <c r="AF488" s="30">
        <f t="shared" si="342"/>
        <v>0</v>
      </c>
      <c r="AG488" s="30">
        <f t="shared" si="322"/>
        <v>0</v>
      </c>
      <c r="AH488" s="15" t="str">
        <f t="shared" si="326"/>
        <v/>
      </c>
      <c r="AI488" s="9">
        <f>data!C487</f>
        <v>19.748667418453284</v>
      </c>
      <c r="AJ488" s="8">
        <f t="shared" si="323"/>
        <v>6.7439409905163172E-2</v>
      </c>
      <c r="AK488" s="8">
        <f t="shared" si="324"/>
        <v>6.7439409905163172E-2</v>
      </c>
      <c r="AL488" s="74">
        <f t="shared" si="327"/>
        <v>6.7439409905163172E-2</v>
      </c>
      <c r="AR488" s="46" t="str">
        <f t="shared" si="317"/>
        <v/>
      </c>
      <c r="AS488" s="46" t="str">
        <f t="shared" si="336"/>
        <v/>
      </c>
      <c r="AT488" s="46" t="str">
        <f t="shared" si="318"/>
        <v/>
      </c>
    </row>
    <row r="489" spans="1:46">
      <c r="A489">
        <v>1856</v>
      </c>
      <c r="B489">
        <v>1856</v>
      </c>
      <c r="C489">
        <f t="shared" si="310"/>
        <v>1856</v>
      </c>
      <c r="D489">
        <f t="shared" si="311"/>
        <v>1856</v>
      </c>
      <c r="E489" s="15">
        <f t="shared" si="312"/>
        <v>1856</v>
      </c>
      <c r="F489" s="9" t="str">
        <f>IF(data!V488="","",data!V488)</f>
        <v/>
      </c>
      <c r="G489" s="35"/>
      <c r="H489" s="35" t="str">
        <f t="shared" si="325"/>
        <v/>
      </c>
      <c r="I489" s="9" t="str">
        <f>IF(data!Z488="","",data!Z488)</f>
        <v/>
      </c>
      <c r="J489" s="9">
        <f t="shared" si="316"/>
        <v>4325</v>
      </c>
      <c r="K489" s="49">
        <f t="shared" si="343"/>
        <v>3.0346820809248554E-2</v>
      </c>
      <c r="L489" s="45">
        <f t="shared" si="319"/>
        <v>0</v>
      </c>
      <c r="N489" s="8" t="str">
        <f t="shared" si="313"/>
        <v/>
      </c>
      <c r="P489" s="20" t="str">
        <f>IF(data!U488="","",data!U488)</f>
        <v/>
      </c>
      <c r="Q489" s="20" t="str">
        <f>IF(ISNA(data!Y488)=TRUE,"",IF(data!Y488="","",data!Y488))</f>
        <v/>
      </c>
      <c r="R489" s="20">
        <f t="shared" si="320"/>
        <v>15.23747750344647</v>
      </c>
      <c r="S489" s="49">
        <f t="shared" si="344"/>
        <v>3.6799679800433784E-2</v>
      </c>
      <c r="T489" s="34">
        <f t="shared" si="340"/>
        <v>0</v>
      </c>
      <c r="U489" s="15"/>
      <c r="V489" s="30" t="str">
        <f t="shared" si="314"/>
        <v/>
      </c>
      <c r="X489" s="9" t="str">
        <f>IF(data!W488="","",data!W488)</f>
        <v/>
      </c>
      <c r="Y489" s="96" t="e">
        <f>IF(data!AA488="",#N/A,data!AA488)</f>
        <v>#N/A</v>
      </c>
      <c r="Z489" s="99">
        <f t="shared" si="321"/>
        <v>19462.5</v>
      </c>
      <c r="AA489" s="49">
        <f t="shared" si="345"/>
        <v>3.0346820809248554E-2</v>
      </c>
      <c r="AB489" s="34">
        <f t="shared" si="341"/>
        <v>0</v>
      </c>
      <c r="AC489" s="15"/>
      <c r="AD489" s="30"/>
      <c r="AE489" s="15">
        <f>data!G488</f>
        <v>0.22222222222222221</v>
      </c>
      <c r="AF489" s="30">
        <f t="shared" si="342"/>
        <v>0</v>
      </c>
      <c r="AG489" s="30">
        <f t="shared" si="322"/>
        <v>0</v>
      </c>
      <c r="AH489" s="15" t="str">
        <f t="shared" si="326"/>
        <v/>
      </c>
      <c r="AI489" s="9">
        <f>data!C488</f>
        <v>20.080086318861674</v>
      </c>
      <c r="AJ489" s="8">
        <f t="shared" si="323"/>
        <v>1.6781836130305816E-2</v>
      </c>
      <c r="AK489" s="8">
        <f t="shared" si="324"/>
        <v>1.6781836130305816E-2</v>
      </c>
      <c r="AL489" s="74">
        <f t="shared" si="327"/>
        <v>1.6781836130305816E-2</v>
      </c>
      <c r="AR489" s="46" t="str">
        <f t="shared" si="317"/>
        <v/>
      </c>
      <c r="AS489" s="46" t="str">
        <f t="shared" si="336"/>
        <v/>
      </c>
      <c r="AT489" s="46" t="str">
        <f t="shared" si="318"/>
        <v/>
      </c>
    </row>
    <row r="490" spans="1:46">
      <c r="A490">
        <v>1857</v>
      </c>
      <c r="B490">
        <v>1857</v>
      </c>
      <c r="C490">
        <f t="shared" si="310"/>
        <v>1857</v>
      </c>
      <c r="D490">
        <f t="shared" si="311"/>
        <v>1857</v>
      </c>
      <c r="E490" s="15">
        <f t="shared" si="312"/>
        <v>1857</v>
      </c>
      <c r="F490" s="9" t="str">
        <f>IF(data!V489="","",data!V489)</f>
        <v/>
      </c>
      <c r="G490" s="35"/>
      <c r="H490" s="35" t="str">
        <f t="shared" si="325"/>
        <v/>
      </c>
      <c r="I490" s="9" t="str">
        <f>IF(data!Z489="","",data!Z489)</f>
        <v/>
      </c>
      <c r="J490" s="9">
        <f t="shared" si="316"/>
        <v>4325</v>
      </c>
      <c r="K490" s="49">
        <f t="shared" si="343"/>
        <v>3.0346820809248554E-2</v>
      </c>
      <c r="L490" s="45">
        <f t="shared" si="319"/>
        <v>0</v>
      </c>
      <c r="N490" s="8" t="str">
        <f t="shared" si="313"/>
        <v/>
      </c>
      <c r="P490" s="20" t="str">
        <f>IF(data!U489="","",data!U489)</f>
        <v/>
      </c>
      <c r="Q490" s="20" t="str">
        <f>IF(ISNA(data!Y489)=TRUE,"",IF(data!Y489="","",data!Y489))</f>
        <v/>
      </c>
      <c r="R490" s="20">
        <f t="shared" si="320"/>
        <v>15.23747750344647</v>
      </c>
      <c r="S490" s="49">
        <f t="shared" si="344"/>
        <v>3.6799679800433784E-2</v>
      </c>
      <c r="T490" s="34">
        <f t="shared" si="340"/>
        <v>0</v>
      </c>
      <c r="U490" s="15"/>
      <c r="V490" s="30" t="str">
        <f t="shared" si="314"/>
        <v/>
      </c>
      <c r="X490" s="9" t="str">
        <f>IF(data!W489="","",data!W489)</f>
        <v/>
      </c>
      <c r="Y490" s="96" t="e">
        <f>IF(data!AA489="",#N/A,data!AA489)</f>
        <v>#N/A</v>
      </c>
      <c r="Z490" s="99">
        <f t="shared" si="321"/>
        <v>19462.5</v>
      </c>
      <c r="AA490" s="49">
        <f t="shared" si="345"/>
        <v>3.0346820809248554E-2</v>
      </c>
      <c r="AB490" s="34">
        <f t="shared" si="341"/>
        <v>0</v>
      </c>
      <c r="AC490" s="15"/>
      <c r="AD490" s="30"/>
      <c r="AE490" s="15">
        <f>data!G489</f>
        <v>0.22222222222222221</v>
      </c>
      <c r="AF490" s="30">
        <f t="shared" si="342"/>
        <v>0</v>
      </c>
      <c r="AG490" s="30">
        <f t="shared" si="322"/>
        <v>0</v>
      </c>
      <c r="AH490" s="15" t="str">
        <f t="shared" si="326"/>
        <v/>
      </c>
      <c r="AI490" s="9">
        <f>data!C489</f>
        <v>18.773905946663877</v>
      </c>
      <c r="AJ490" s="8">
        <f t="shared" si="323"/>
        <v>-6.5048543689320337E-2</v>
      </c>
      <c r="AK490" s="8">
        <f t="shared" si="324"/>
        <v>-6.5048543689320337E-2</v>
      </c>
      <c r="AL490" s="74">
        <f t="shared" si="327"/>
        <v>-6.5048543689320337E-2</v>
      </c>
      <c r="AR490" s="46" t="str">
        <f t="shared" si="317"/>
        <v/>
      </c>
      <c r="AS490" s="46" t="str">
        <f t="shared" si="336"/>
        <v/>
      </c>
      <c r="AT490" s="46" t="str">
        <f t="shared" si="318"/>
        <v/>
      </c>
    </row>
    <row r="491" spans="1:46">
      <c r="A491">
        <v>1858</v>
      </c>
      <c r="B491">
        <v>1858</v>
      </c>
      <c r="C491">
        <f t="shared" si="310"/>
        <v>1858</v>
      </c>
      <c r="D491">
        <f t="shared" si="311"/>
        <v>1858</v>
      </c>
      <c r="E491" s="15">
        <f t="shared" si="312"/>
        <v>1858</v>
      </c>
      <c r="F491" s="9" t="str">
        <f>IF(data!V490="","",data!V490)</f>
        <v/>
      </c>
      <c r="G491" s="35"/>
      <c r="H491" s="35">
        <f t="shared" si="325"/>
        <v>8.1448940269749512E-2</v>
      </c>
      <c r="I491" s="9" t="str">
        <f>IF(data!Z490="","",data!Z490)</f>
        <v/>
      </c>
      <c r="J491" s="9">
        <f t="shared" si="316"/>
        <v>4325</v>
      </c>
      <c r="K491" s="49">
        <f>K492</f>
        <v>3.0346820809248554E-2</v>
      </c>
      <c r="L491" s="45">
        <f t="shared" si="319"/>
        <v>0</v>
      </c>
      <c r="N491" s="8" t="str">
        <f t="shared" si="313"/>
        <v/>
      </c>
      <c r="P491" s="20" t="str">
        <f>IF(data!U490="","",data!U490)</f>
        <v/>
      </c>
      <c r="Q491" s="20" t="str">
        <f>IF(ISNA(data!Y490)=TRUE,"",IF(data!Y490="","",data!Y490))</f>
        <v/>
      </c>
      <c r="R491" s="20">
        <f t="shared" si="320"/>
        <v>15.23747750344647</v>
      </c>
      <c r="S491" s="49">
        <f>S492</f>
        <v>3.6799679800433784E-2</v>
      </c>
      <c r="T491" s="34">
        <f t="shared" si="340"/>
        <v>0</v>
      </c>
      <c r="U491" s="15"/>
      <c r="V491" s="30" t="str">
        <f t="shared" si="314"/>
        <v/>
      </c>
      <c r="X491" s="9" t="str">
        <f>IF(data!W490="","",data!W490)</f>
        <v/>
      </c>
      <c r="Y491" s="96" t="e">
        <f>IF(data!AA490="",#N/A,data!AA490)</f>
        <v>#N/A</v>
      </c>
      <c r="Z491" s="99">
        <f t="shared" si="321"/>
        <v>19462.5</v>
      </c>
      <c r="AA491" s="49">
        <f>AA492</f>
        <v>3.0346820809248554E-2</v>
      </c>
      <c r="AB491" s="34">
        <f t="shared" si="341"/>
        <v>0</v>
      </c>
      <c r="AC491" s="15"/>
      <c r="AD491" s="30"/>
      <c r="AE491" s="15">
        <f>data!G490</f>
        <v>0.22222222222222221</v>
      </c>
      <c r="AF491" s="30">
        <f t="shared" si="342"/>
        <v>0</v>
      </c>
      <c r="AG491" s="30">
        <f t="shared" si="322"/>
        <v>0</v>
      </c>
      <c r="AH491" s="15" t="str">
        <f t="shared" si="326"/>
        <v/>
      </c>
      <c r="AI491" s="9">
        <f>data!C490</f>
        <v>17.038830526878741</v>
      </c>
      <c r="AJ491" s="8">
        <f t="shared" si="323"/>
        <v>-9.2419522326064429E-2</v>
      </c>
      <c r="AK491" s="8">
        <f t="shared" si="324"/>
        <v>-9.2419522326064429E-2</v>
      </c>
      <c r="AL491" s="74">
        <f t="shared" si="327"/>
        <v>-9.2419522326064429E-2</v>
      </c>
      <c r="AR491" s="46" t="str">
        <f t="shared" si="317"/>
        <v/>
      </c>
      <c r="AS491" s="46" t="str">
        <f t="shared" si="336"/>
        <v/>
      </c>
      <c r="AT491" s="46" t="str">
        <f t="shared" si="318"/>
        <v/>
      </c>
    </row>
    <row r="492" spans="1:46">
      <c r="A492">
        <v>1859</v>
      </c>
      <c r="B492">
        <v>1859</v>
      </c>
      <c r="C492">
        <f t="shared" si="310"/>
        <v>1859</v>
      </c>
      <c r="D492">
        <f t="shared" si="311"/>
        <v>1859</v>
      </c>
      <c r="E492" s="15">
        <f t="shared" si="312"/>
        <v>1859</v>
      </c>
      <c r="F492" s="9">
        <f>IF(data!V491="","",data!V491)</f>
        <v>352.26666666666665</v>
      </c>
      <c r="G492" s="35"/>
      <c r="H492" s="35">
        <f t="shared" si="325"/>
        <v>5.9706214689265534E-2</v>
      </c>
      <c r="I492" s="9">
        <f>IF(data!Z491="","",data!Z491)</f>
        <v>5900</v>
      </c>
      <c r="J492" s="9">
        <f t="shared" si="316"/>
        <v>5900</v>
      </c>
      <c r="K492" s="8">
        <f t="shared" ref="K492:K507" si="346">M492</f>
        <v>3.0346820809248554E-2</v>
      </c>
      <c r="L492" s="45">
        <f>J492/J491-1</f>
        <v>0.36416184971098264</v>
      </c>
      <c r="M492" s="8">
        <f>(I492/I480-1)/(C492-C480)</f>
        <v>3.0346820809248554E-2</v>
      </c>
      <c r="N492" s="8"/>
      <c r="P492" s="20">
        <f>IF(data!U491="","",data!U491)</f>
        <v>1.3115239681882618</v>
      </c>
      <c r="Q492" s="20">
        <f>IF(ISNA(data!Y491)=TRUE,"",IF(data!Y491="","",data!Y491))</f>
        <v>21.96628902056419</v>
      </c>
      <c r="R492" s="20">
        <f t="shared" si="320"/>
        <v>21.96628902056419</v>
      </c>
      <c r="S492" s="8">
        <f t="shared" ref="S492:S507" si="347">U492</f>
        <v>3.6799679800433784E-2</v>
      </c>
      <c r="T492" s="34">
        <f>R492/R491-1</f>
        <v>0.44159615760520543</v>
      </c>
      <c r="U492" s="30">
        <f>(Q492/Q480-1)/(A492-A480)</f>
        <v>3.6799679800433784E-2</v>
      </c>
      <c r="V492" s="30"/>
      <c r="X492" s="9">
        <f>IF(data!W491="","",data!W491)</f>
        <v>1585.1999999999998</v>
      </c>
      <c r="Y492" s="96">
        <f>IF(data!AA491="",#N/A,data!AA491)</f>
        <v>26550</v>
      </c>
      <c r="Z492" s="99">
        <f t="shared" si="321"/>
        <v>26550</v>
      </c>
      <c r="AA492" s="8">
        <f t="shared" ref="AA492:AA507" si="348">AC492</f>
        <v>3.0346820809248554E-2</v>
      </c>
      <c r="AB492" s="34">
        <f>Z492/Z491-1</f>
        <v>0.36416184971098264</v>
      </c>
      <c r="AC492" s="30">
        <f>(Y492/Y480-1)/(A492-A480)</f>
        <v>3.0346820809248554E-2</v>
      </c>
      <c r="AD492" s="30"/>
      <c r="AE492" s="15">
        <f>data!G491</f>
        <v>0.22222222222222221</v>
      </c>
      <c r="AF492" s="30">
        <f t="shared" si="342"/>
        <v>0</v>
      </c>
      <c r="AG492" s="30">
        <f t="shared" si="322"/>
        <v>0</v>
      </c>
      <c r="AH492" s="15" t="str">
        <f t="shared" si="326"/>
        <v/>
      </c>
      <c r="AI492" s="9">
        <f>data!C491</f>
        <v>16.142049972832488</v>
      </c>
      <c r="AJ492" s="8">
        <f t="shared" si="323"/>
        <v>-5.2631578947368585E-2</v>
      </c>
      <c r="AK492" s="8">
        <f t="shared" si="324"/>
        <v>-5.2631578947368585E-2</v>
      </c>
      <c r="AL492" s="74">
        <f t="shared" si="327"/>
        <v>-5.2631578947368585E-2</v>
      </c>
      <c r="AR492" s="46" t="str">
        <f t="shared" si="317"/>
        <v/>
      </c>
      <c r="AS492" s="46" t="str">
        <f t="shared" si="336"/>
        <v/>
      </c>
      <c r="AT492" s="46" t="str">
        <f t="shared" si="318"/>
        <v/>
      </c>
    </row>
    <row r="493" spans="1:46">
      <c r="A493">
        <v>1860</v>
      </c>
      <c r="B493">
        <v>1860</v>
      </c>
      <c r="C493">
        <f t="shared" si="310"/>
        <v>1860</v>
      </c>
      <c r="D493">
        <f t="shared" si="311"/>
        <v>1860</v>
      </c>
      <c r="E493" s="15">
        <f t="shared" si="312"/>
        <v>1860</v>
      </c>
      <c r="F493" s="9">
        <f>IF(data!V492="","",data!V492)</f>
        <v>352.26666666666665</v>
      </c>
      <c r="G493" s="35">
        <f>F493/I492</f>
        <v>5.9706214689265534E-2</v>
      </c>
      <c r="H493" s="35">
        <f t="shared" si="325"/>
        <v>5.3374074074074081E-2</v>
      </c>
      <c r="I493" s="9">
        <f>IF(data!Z492="","",data!Z492)</f>
        <v>6000</v>
      </c>
      <c r="J493" s="9">
        <f t="shared" si="316"/>
        <v>6000</v>
      </c>
      <c r="K493" s="8">
        <f t="shared" si="346"/>
        <v>1.6949152542372836E-2</v>
      </c>
      <c r="L493" s="45">
        <f t="shared" si="319"/>
        <v>1.6949152542372836E-2</v>
      </c>
      <c r="M493" s="8">
        <f t="shared" ref="M493:M507" si="349">(I493/I492-1)/(C493-C492)</f>
        <v>1.6949152542372836E-2</v>
      </c>
      <c r="N493" s="8">
        <f t="shared" si="313"/>
        <v>1.6949152542372836E-2</v>
      </c>
      <c r="P493" s="20">
        <f>IF(data!U492="","",data!U492)</f>
        <v>1.1778111124293715</v>
      </c>
      <c r="Q493" s="20">
        <f>IF(ISNA(data!Y492)=TRUE,"",IF(data!Y492="","",data!Y492))</f>
        <v>20.06112795583714</v>
      </c>
      <c r="R493" s="20">
        <f t="shared" si="320"/>
        <v>20.06112795583714</v>
      </c>
      <c r="S493" s="8">
        <f t="shared" si="347"/>
        <v>-8.6731129820949437E-2</v>
      </c>
      <c r="T493" s="34">
        <f t="shared" ref="T493:T510" si="350">R493/R492-1</f>
        <v>-8.6731129820949437E-2</v>
      </c>
      <c r="U493" s="30">
        <f>(Q493/Q492-1)/(A493-A492)</f>
        <v>-8.6731129820949437E-2</v>
      </c>
      <c r="V493" s="30">
        <f t="shared" si="314"/>
        <v>-8.6731129820949437E-2</v>
      </c>
      <c r="X493" s="9">
        <f>IF(data!W492="","",data!W492)</f>
        <v>1585.1999999999998</v>
      </c>
      <c r="Y493" s="96">
        <f>IF(data!AA492="",#N/A,data!AA492)</f>
        <v>27000</v>
      </c>
      <c r="Z493" s="99">
        <f t="shared" si="321"/>
        <v>27000</v>
      </c>
      <c r="AA493" s="8">
        <f t="shared" si="348"/>
        <v>1.6949152542372836E-2</v>
      </c>
      <c r="AB493" s="34">
        <f t="shared" ref="AB493:AB510" si="351">Z493/Z492-1</f>
        <v>1.6949152542372836E-2</v>
      </c>
      <c r="AC493" s="30">
        <f>(Y493/Y492-1)/(A493-A492)</f>
        <v>1.6949152542372836E-2</v>
      </c>
      <c r="AD493" s="30">
        <f t="shared" si="315"/>
        <v>1.6949152542372836E-2</v>
      </c>
      <c r="AE493" s="15">
        <f>data!G492</f>
        <v>0.22222222222222221</v>
      </c>
      <c r="AF493" s="30">
        <f t="shared" si="342"/>
        <v>0</v>
      </c>
      <c r="AG493" s="30">
        <f t="shared" si="322"/>
        <v>0</v>
      </c>
      <c r="AH493" s="15" t="str">
        <f t="shared" si="326"/>
        <v/>
      </c>
      <c r="AI493" s="9">
        <f>data!C492</f>
        <v>17.974601539796566</v>
      </c>
      <c r="AJ493" s="8">
        <f t="shared" si="323"/>
        <v>0.11352657004830946</v>
      </c>
      <c r="AK493" s="8">
        <f t="shared" si="324"/>
        <v>0.11352657004830946</v>
      </c>
      <c r="AL493" s="74">
        <f t="shared" si="327"/>
        <v>0.11352657004830946</v>
      </c>
      <c r="AR493" s="46">
        <f t="shared" si="317"/>
        <v>5.9706214689265513E-2</v>
      </c>
      <c r="AS493" s="46">
        <f t="shared" si="336"/>
        <v>7.6655367231638377E-2</v>
      </c>
      <c r="AT493" s="46">
        <f t="shared" si="318"/>
        <v>7.6655367231638349E-2</v>
      </c>
    </row>
    <row r="494" spans="1:46">
      <c r="A494">
        <v>1861</v>
      </c>
      <c r="B494">
        <v>1861</v>
      </c>
      <c r="C494">
        <f t="shared" si="310"/>
        <v>1861</v>
      </c>
      <c r="D494">
        <f t="shared" si="311"/>
        <v>1861</v>
      </c>
      <c r="E494" s="15">
        <f t="shared" si="312"/>
        <v>1861</v>
      </c>
      <c r="F494" s="9">
        <f>IF(data!V493="","",data!V493)</f>
        <v>320.24444444444447</v>
      </c>
      <c r="G494" s="35">
        <f t="shared" si="334"/>
        <v>5.3374074074074081E-2</v>
      </c>
      <c r="H494" s="35">
        <f t="shared" si="325"/>
        <v>6.4049382716049388E-2</v>
      </c>
      <c r="I494" s="9">
        <f>IF(data!Z493="","",data!Z493)</f>
        <v>6000</v>
      </c>
      <c r="J494" s="9">
        <f t="shared" si="316"/>
        <v>6000</v>
      </c>
      <c r="K494" s="8">
        <f t="shared" si="346"/>
        <v>0</v>
      </c>
      <c r="L494" s="45">
        <f t="shared" si="319"/>
        <v>0</v>
      </c>
      <c r="M494" s="8">
        <f t="shared" si="349"/>
        <v>0</v>
      </c>
      <c r="N494" s="8">
        <f t="shared" si="313"/>
        <v>0</v>
      </c>
      <c r="P494" s="20">
        <f>IF(data!U493="","",data!U493)</f>
        <v>1.0188091717455436</v>
      </c>
      <c r="Q494" s="20">
        <f>IF(ISNA(data!Y493)=TRUE,"",IF(data!Y493="","",data!Y493))</f>
        <v>19.088090789764543</v>
      </c>
      <c r="R494" s="20">
        <f t="shared" si="320"/>
        <v>19.088090789764543</v>
      </c>
      <c r="S494" s="8">
        <f t="shared" si="347"/>
        <v>-4.850361197110431E-2</v>
      </c>
      <c r="T494" s="34">
        <f t="shared" si="350"/>
        <v>-4.850361197110431E-2</v>
      </c>
      <c r="U494" s="30">
        <f t="shared" ref="U494:U507" si="352">(Q494/Q493-1)/(A494-A493)</f>
        <v>-4.850361197110431E-2</v>
      </c>
      <c r="V494" s="30">
        <f t="shared" si="314"/>
        <v>-4.850361197110431E-2</v>
      </c>
      <c r="X494" s="9">
        <f>IF(data!W493="","",data!W493)</f>
        <v>1441.1000000000001</v>
      </c>
      <c r="Y494" s="96">
        <f>IF(data!AA493="",#N/A,data!AA493)</f>
        <v>27000</v>
      </c>
      <c r="Z494" s="99">
        <f t="shared" si="321"/>
        <v>27000</v>
      </c>
      <c r="AA494" s="8">
        <f t="shared" si="348"/>
        <v>0</v>
      </c>
      <c r="AB494" s="34">
        <f t="shared" si="351"/>
        <v>0</v>
      </c>
      <c r="AC494" s="30">
        <f t="shared" ref="AC494:AC507" si="353">(Y494/Y493-1)/(A494-A493)</f>
        <v>0</v>
      </c>
      <c r="AD494" s="30">
        <f t="shared" si="315"/>
        <v>0</v>
      </c>
      <c r="AE494" s="15">
        <f>data!G493</f>
        <v>0.22222222222222221</v>
      </c>
      <c r="AF494" s="30">
        <f t="shared" si="342"/>
        <v>0</v>
      </c>
      <c r="AG494" s="30">
        <f t="shared" si="322"/>
        <v>0</v>
      </c>
      <c r="AH494" s="15" t="str">
        <f t="shared" si="326"/>
        <v/>
      </c>
      <c r="AI494" s="9">
        <f>data!C493</f>
        <v>18.890877323278605</v>
      </c>
      <c r="AJ494" s="8">
        <f t="shared" si="323"/>
        <v>5.0976138828633388E-2</v>
      </c>
      <c r="AK494" s="8">
        <f t="shared" si="324"/>
        <v>5.0976138828633388E-2</v>
      </c>
      <c r="AL494" s="74">
        <f t="shared" si="327"/>
        <v>5.0976138828633388E-2</v>
      </c>
      <c r="AR494" s="46">
        <f t="shared" si="317"/>
        <v>5.3374074074074018E-2</v>
      </c>
      <c r="AS494" s="46">
        <f t="shared" si="336"/>
        <v>5.3374074074074081E-2</v>
      </c>
      <c r="AT494" s="46">
        <f t="shared" si="318"/>
        <v>5.3374074074074018E-2</v>
      </c>
    </row>
    <row r="495" spans="1:46">
      <c r="A495">
        <v>1862</v>
      </c>
      <c r="B495">
        <v>1862</v>
      </c>
      <c r="C495">
        <f t="shared" si="310"/>
        <v>1862</v>
      </c>
      <c r="D495">
        <f t="shared" si="311"/>
        <v>1862</v>
      </c>
      <c r="E495" s="15">
        <f t="shared" si="312"/>
        <v>1862</v>
      </c>
      <c r="F495" s="9">
        <f>IF(data!V494="","",data!V494)</f>
        <v>384.2962962962963</v>
      </c>
      <c r="G495" s="35">
        <f t="shared" si="334"/>
        <v>6.4049382716049388E-2</v>
      </c>
      <c r="H495" s="35">
        <f t="shared" si="325"/>
        <v>6.4049382716049388E-2</v>
      </c>
      <c r="I495" s="9">
        <f>IF(data!Z494="","",data!Z494)</f>
        <v>6000</v>
      </c>
      <c r="J495" s="9">
        <f t="shared" si="316"/>
        <v>6000</v>
      </c>
      <c r="K495" s="8">
        <f t="shared" si="346"/>
        <v>0</v>
      </c>
      <c r="L495" s="45">
        <f t="shared" si="319"/>
        <v>0</v>
      </c>
      <c r="M495" s="8">
        <f t="shared" si="349"/>
        <v>0</v>
      </c>
      <c r="N495" s="8">
        <f t="shared" si="313"/>
        <v>0</v>
      </c>
      <c r="P495" s="20">
        <f>IF(data!U494="","",data!U494)</f>
        <v>1.2602983392666429</v>
      </c>
      <c r="Q495" s="20">
        <f>IF(ISNA(data!Y494)=TRUE,"",IF(data!Y494="","",data!Y494))</f>
        <v>19.676978697108339</v>
      </c>
      <c r="R495" s="20">
        <f t="shared" si="320"/>
        <v>19.676978697108339</v>
      </c>
      <c r="S495" s="8">
        <f t="shared" si="347"/>
        <v>3.0851063829786973E-2</v>
      </c>
      <c r="T495" s="34">
        <f t="shared" si="350"/>
        <v>3.0851063829786973E-2</v>
      </c>
      <c r="U495" s="30">
        <f t="shared" si="352"/>
        <v>3.0851063829786973E-2</v>
      </c>
      <c r="V495" s="30">
        <f t="shared" si="314"/>
        <v>3.0851063829786973E-2</v>
      </c>
      <c r="X495" s="9">
        <f>IF(data!W494="","",data!W494)</f>
        <v>1729.3333333333335</v>
      </c>
      <c r="Y495" s="96">
        <f>IF(data!AA494="",#N/A,data!AA494)</f>
        <v>27000</v>
      </c>
      <c r="Z495" s="99">
        <f t="shared" si="321"/>
        <v>27000</v>
      </c>
      <c r="AA495" s="8">
        <f t="shared" si="348"/>
        <v>0</v>
      </c>
      <c r="AB495" s="34">
        <f t="shared" si="351"/>
        <v>0</v>
      </c>
      <c r="AC495" s="30">
        <f t="shared" si="353"/>
        <v>0</v>
      </c>
      <c r="AD495" s="30">
        <f t="shared" si="315"/>
        <v>0</v>
      </c>
      <c r="AE495" s="15">
        <f>data!G494</f>
        <v>0.22222222222222221</v>
      </c>
      <c r="AF495" s="30">
        <f t="shared" si="342"/>
        <v>0</v>
      </c>
      <c r="AG495" s="30">
        <f t="shared" si="322"/>
        <v>0</v>
      </c>
      <c r="AH495" s="15" t="str">
        <f t="shared" si="326"/>
        <v/>
      </c>
      <c r="AI495" s="9">
        <f>data!C494</f>
        <v>18.325515669640755</v>
      </c>
      <c r="AJ495" s="8">
        <f t="shared" si="323"/>
        <v>-2.9927760577915241E-2</v>
      </c>
      <c r="AK495" s="8">
        <f t="shared" si="324"/>
        <v>-2.9927760577915241E-2</v>
      </c>
      <c r="AL495" s="74">
        <f t="shared" si="327"/>
        <v>-2.9927760577915241E-2</v>
      </c>
      <c r="AR495" s="46">
        <f t="shared" si="317"/>
        <v>6.4049382716049319E-2</v>
      </c>
      <c r="AS495" s="46">
        <f t="shared" si="336"/>
        <v>6.4049382716049388E-2</v>
      </c>
      <c r="AT495" s="46">
        <f t="shared" si="318"/>
        <v>6.4049382716049319E-2</v>
      </c>
    </row>
    <row r="496" spans="1:46">
      <c r="A496">
        <v>1863</v>
      </c>
      <c r="B496">
        <v>1863</v>
      </c>
      <c r="C496">
        <f t="shared" si="310"/>
        <v>1863</v>
      </c>
      <c r="D496">
        <f t="shared" si="311"/>
        <v>1863</v>
      </c>
      <c r="E496" s="15">
        <f t="shared" si="312"/>
        <v>1863</v>
      </c>
      <c r="F496" s="9">
        <f>IF(data!V495="","",data!V495)</f>
        <v>384.2962962962963</v>
      </c>
      <c r="G496" s="35">
        <f t="shared" si="334"/>
        <v>6.4049382716049388E-2</v>
      </c>
      <c r="H496" s="35">
        <f t="shared" si="325"/>
        <v>6.1983273596176822E-2</v>
      </c>
      <c r="I496" s="9">
        <f>IF(data!Z495="","",data!Z495)</f>
        <v>6200</v>
      </c>
      <c r="J496" s="9">
        <f t="shared" si="316"/>
        <v>6200</v>
      </c>
      <c r="K496" s="8">
        <f t="shared" si="346"/>
        <v>3.3333333333333437E-2</v>
      </c>
      <c r="L496" s="45">
        <f t="shared" si="319"/>
        <v>3.3333333333333437E-2</v>
      </c>
      <c r="M496" s="8">
        <f t="shared" si="349"/>
        <v>3.3333333333333437E-2</v>
      </c>
      <c r="N496" s="8">
        <f t="shared" si="313"/>
        <v>3.3333333333333437E-2</v>
      </c>
      <c r="P496" s="20">
        <f>IF(data!U495="","",data!U495)</f>
        <v>1.2765953005502635</v>
      </c>
      <c r="Q496" s="20">
        <f>IF(ISNA(data!Y495)=TRUE,"",IF(data!Y495="","",data!Y495))</f>
        <v>20.595803133395734</v>
      </c>
      <c r="R496" s="20">
        <f t="shared" si="320"/>
        <v>20.595803133395734</v>
      </c>
      <c r="S496" s="8">
        <f t="shared" si="347"/>
        <v>4.6695402298851052E-2</v>
      </c>
      <c r="T496" s="34">
        <f t="shared" si="350"/>
        <v>4.6695402298851052E-2</v>
      </c>
      <c r="U496" s="30">
        <f t="shared" si="352"/>
        <v>4.6695402298851052E-2</v>
      </c>
      <c r="V496" s="30">
        <f t="shared" si="314"/>
        <v>4.6695402298851052E-2</v>
      </c>
      <c r="X496" s="9">
        <f>IF(data!W495="","",data!W495)</f>
        <v>1729.3333333333335</v>
      </c>
      <c r="Y496" s="96">
        <f>IF(data!AA495="",#N/A,data!AA495)</f>
        <v>27900</v>
      </c>
      <c r="Z496" s="99">
        <f t="shared" si="321"/>
        <v>27900</v>
      </c>
      <c r="AA496" s="8">
        <f t="shared" si="348"/>
        <v>3.3333333333333437E-2</v>
      </c>
      <c r="AB496" s="34">
        <f t="shared" si="351"/>
        <v>3.3333333333333437E-2</v>
      </c>
      <c r="AC496" s="30">
        <f t="shared" si="353"/>
        <v>3.3333333333333437E-2</v>
      </c>
      <c r="AD496" s="30">
        <f t="shared" si="315"/>
        <v>3.3333333333333437E-2</v>
      </c>
      <c r="AE496" s="15">
        <f>data!G495</f>
        <v>0.22222222222222221</v>
      </c>
      <c r="AF496" s="30">
        <f t="shared" si="342"/>
        <v>0</v>
      </c>
      <c r="AG496" s="30">
        <f t="shared" si="322"/>
        <v>0</v>
      </c>
      <c r="AH496" s="15" t="str">
        <f t="shared" si="326"/>
        <v/>
      </c>
      <c r="AI496" s="9">
        <f>data!C495</f>
        <v>18.091572916411295</v>
      </c>
      <c r="AJ496" s="8">
        <f t="shared" si="323"/>
        <v>-1.2765957446808751E-2</v>
      </c>
      <c r="AK496" s="8">
        <f t="shared" si="324"/>
        <v>-1.2765957446808751E-2</v>
      </c>
      <c r="AL496" s="74">
        <f t="shared" si="327"/>
        <v>-1.2765957446808751E-2</v>
      </c>
      <c r="AR496" s="46">
        <f t="shared" si="317"/>
        <v>6.4049382716049319E-2</v>
      </c>
      <c r="AS496" s="46">
        <f t="shared" si="336"/>
        <v>9.7382716049382825E-2</v>
      </c>
      <c r="AT496" s="46">
        <f t="shared" si="318"/>
        <v>9.7382716049382756E-2</v>
      </c>
    </row>
    <row r="497" spans="1:46">
      <c r="A497">
        <v>1864</v>
      </c>
      <c r="B497">
        <v>1864</v>
      </c>
      <c r="C497">
        <f t="shared" si="310"/>
        <v>1864</v>
      </c>
      <c r="D497">
        <f t="shared" si="311"/>
        <v>1864</v>
      </c>
      <c r="E497" s="15">
        <f t="shared" si="312"/>
        <v>1864</v>
      </c>
      <c r="F497" s="9">
        <f>IF(data!V496="","",data!V496)</f>
        <v>384.2962962962963</v>
      </c>
      <c r="G497" s="35">
        <f t="shared" si="334"/>
        <v>6.1983273596176822E-2</v>
      </c>
      <c r="H497" s="35">
        <f t="shared" si="325"/>
        <v>5.6101649094349823E-2</v>
      </c>
      <c r="I497" s="9">
        <f>IF(data!Z496="","",data!Z496)</f>
        <v>6850</v>
      </c>
      <c r="J497" s="9">
        <f t="shared" si="316"/>
        <v>6850</v>
      </c>
      <c r="K497" s="8">
        <f t="shared" si="346"/>
        <v>0.10483870967741926</v>
      </c>
      <c r="L497" s="45">
        <f t="shared" si="319"/>
        <v>0.10483870967741926</v>
      </c>
      <c r="M497" s="8">
        <f t="shared" si="349"/>
        <v>0.10483870967741926</v>
      </c>
      <c r="N497" s="8">
        <f t="shared" si="313"/>
        <v>0.10483870967741926</v>
      </c>
      <c r="P497" s="20">
        <f>IF(data!U496="","",data!U496)</f>
        <v>1.3163115987896048</v>
      </c>
      <c r="Q497" s="20">
        <f>IF(ISNA(data!Y496)=TRUE,"",IF(data!Y496="","",data!Y496))</f>
        <v>23.462975153829742</v>
      </c>
      <c r="R497" s="20">
        <f t="shared" si="320"/>
        <v>23.462975153829742</v>
      </c>
      <c r="S497" s="8">
        <f t="shared" si="347"/>
        <v>0.13921146953404984</v>
      </c>
      <c r="T497" s="34">
        <f t="shared" si="350"/>
        <v>0.13921146953404984</v>
      </c>
      <c r="U497" s="30">
        <f t="shared" si="352"/>
        <v>0.13921146953404984</v>
      </c>
      <c r="V497" s="30">
        <f t="shared" si="314"/>
        <v>0.13921146953404984</v>
      </c>
      <c r="X497" s="9">
        <f>IF(data!W496="","",data!W496)</f>
        <v>1729.3333333333335</v>
      </c>
      <c r="Y497" s="96">
        <f>IF(data!AA496="",#N/A,data!AA496)</f>
        <v>30825</v>
      </c>
      <c r="Z497" s="99">
        <f t="shared" si="321"/>
        <v>30825</v>
      </c>
      <c r="AA497" s="8">
        <f t="shared" si="348"/>
        <v>0.10483870967741926</v>
      </c>
      <c r="AB497" s="34">
        <f t="shared" si="351"/>
        <v>0.10483870967741926</v>
      </c>
      <c r="AC497" s="30">
        <f t="shared" si="353"/>
        <v>0.10483870967741926</v>
      </c>
      <c r="AD497" s="30">
        <f t="shared" si="315"/>
        <v>0.10483870967741926</v>
      </c>
      <c r="AE497" s="15">
        <f>data!G496</f>
        <v>0.22222222222222221</v>
      </c>
      <c r="AF497" s="30">
        <f t="shared" si="342"/>
        <v>0</v>
      </c>
      <c r="AG497" s="30">
        <f t="shared" si="322"/>
        <v>0</v>
      </c>
      <c r="AH497" s="15" t="str">
        <f t="shared" si="326"/>
        <v/>
      </c>
      <c r="AI497" s="9">
        <f>data!C496</f>
        <v>17.545706492209234</v>
      </c>
      <c r="AJ497" s="8">
        <f t="shared" si="323"/>
        <v>-3.0172413793103203E-2</v>
      </c>
      <c r="AK497" s="8">
        <f t="shared" si="324"/>
        <v>-3.0172413793103203E-2</v>
      </c>
      <c r="AL497" s="74">
        <f t="shared" si="327"/>
        <v>-3.0172413793103203E-2</v>
      </c>
      <c r="AR497" s="46">
        <f t="shared" si="317"/>
        <v>6.1983273596176724E-2</v>
      </c>
      <c r="AS497" s="46">
        <f t="shared" si="336"/>
        <v>0.1668219832735961</v>
      </c>
      <c r="AT497" s="46">
        <f t="shared" si="318"/>
        <v>0.16682198327359599</v>
      </c>
    </row>
    <row r="498" spans="1:46">
      <c r="A498">
        <v>1865</v>
      </c>
      <c r="B498">
        <v>1865</v>
      </c>
      <c r="C498">
        <f t="shared" si="310"/>
        <v>1865</v>
      </c>
      <c r="D498">
        <f t="shared" si="311"/>
        <v>1865</v>
      </c>
      <c r="E498" s="15">
        <f t="shared" si="312"/>
        <v>1865</v>
      </c>
      <c r="F498" s="9">
        <f>IF(data!V497="","",data!V497)</f>
        <v>384.2962962962963</v>
      </c>
      <c r="G498" s="35">
        <f t="shared" si="334"/>
        <v>5.6101649094349823E-2</v>
      </c>
      <c r="H498" s="35">
        <f t="shared" si="325"/>
        <v>5.4899470899470899E-2</v>
      </c>
      <c r="I498" s="9">
        <f>IF(data!Z497="","",data!Z497)</f>
        <v>7000</v>
      </c>
      <c r="J498" s="9">
        <f t="shared" si="316"/>
        <v>7000</v>
      </c>
      <c r="K498" s="8">
        <f t="shared" si="346"/>
        <v>2.1897810218978186E-2</v>
      </c>
      <c r="L498" s="45">
        <f t="shared" si="319"/>
        <v>2.1897810218978186E-2</v>
      </c>
      <c r="M498" s="8">
        <f t="shared" si="349"/>
        <v>2.1897810218978186E-2</v>
      </c>
      <c r="N498" s="8">
        <f t="shared" si="313"/>
        <v>2.1897810218978186E-2</v>
      </c>
      <c r="P498" s="20">
        <f>IF(data!U497="","",data!U497)</f>
        <v>1.3266298308069928</v>
      </c>
      <c r="Q498" s="20">
        <f>IF(ISNA(data!Y497)=TRUE,"",IF(data!Y497="","",data!Y497))</f>
        <v>24.164710680659372</v>
      </c>
      <c r="R498" s="20">
        <f t="shared" si="320"/>
        <v>24.164710680659372</v>
      </c>
      <c r="S498" s="8">
        <f t="shared" si="347"/>
        <v>2.9908207387548069E-2</v>
      </c>
      <c r="T498" s="34">
        <f t="shared" si="350"/>
        <v>2.9908207387548069E-2</v>
      </c>
      <c r="U498" s="30">
        <f t="shared" si="352"/>
        <v>2.9908207387548069E-2</v>
      </c>
      <c r="V498" s="30">
        <f t="shared" si="314"/>
        <v>2.9908207387548069E-2</v>
      </c>
      <c r="X498" s="9">
        <f>IF(data!W497="","",data!W497)</f>
        <v>1729.3333333333335</v>
      </c>
      <c r="Y498" s="96">
        <f>IF(data!AA497="",#N/A,data!AA497)</f>
        <v>31500</v>
      </c>
      <c r="Z498" s="99">
        <f t="shared" si="321"/>
        <v>31500</v>
      </c>
      <c r="AA498" s="8">
        <f t="shared" si="348"/>
        <v>2.1897810218978186E-2</v>
      </c>
      <c r="AB498" s="34">
        <f t="shared" si="351"/>
        <v>2.1897810218978186E-2</v>
      </c>
      <c r="AC498" s="30">
        <f t="shared" si="353"/>
        <v>2.1897810218978186E-2</v>
      </c>
      <c r="AD498" s="30">
        <f t="shared" si="315"/>
        <v>2.1897810218978186E-2</v>
      </c>
      <c r="AE498" s="15">
        <f>data!G497</f>
        <v>0.22222222222222221</v>
      </c>
      <c r="AF498" s="30">
        <f t="shared" si="342"/>
        <v>0</v>
      </c>
      <c r="AG498" s="30">
        <f t="shared" si="322"/>
        <v>0</v>
      </c>
      <c r="AH498" s="15" t="str">
        <f t="shared" si="326"/>
        <v/>
      </c>
      <c r="AI498" s="9">
        <f>data!C497</f>
        <v>17.409239886158716</v>
      </c>
      <c r="AJ498" s="8">
        <f t="shared" si="323"/>
        <v>-7.7777777777778834E-3</v>
      </c>
      <c r="AK498" s="8">
        <f t="shared" si="324"/>
        <v>-7.7777777777778834E-3</v>
      </c>
      <c r="AL498" s="74">
        <f t="shared" si="327"/>
        <v>-7.7777777777778834E-3</v>
      </c>
      <c r="AR498" s="46">
        <f t="shared" si="317"/>
        <v>5.6101649094349781E-2</v>
      </c>
      <c r="AS498" s="46">
        <f t="shared" si="336"/>
        <v>7.799945931332801E-2</v>
      </c>
      <c r="AT498" s="46">
        <f t="shared" si="318"/>
        <v>7.7999459313327968E-2</v>
      </c>
    </row>
    <row r="499" spans="1:46">
      <c r="A499">
        <v>1866</v>
      </c>
      <c r="B499">
        <v>1866</v>
      </c>
      <c r="C499">
        <f t="shared" si="310"/>
        <v>1866</v>
      </c>
      <c r="D499">
        <f t="shared" si="311"/>
        <v>1866</v>
      </c>
      <c r="E499" s="15">
        <f t="shared" si="312"/>
        <v>1866</v>
      </c>
      <c r="F499" s="9">
        <f>IF(data!V498="","",data!V498)</f>
        <v>384.2962962962963</v>
      </c>
      <c r="G499" s="35">
        <f t="shared" si="334"/>
        <v>5.4899470899470899E-2</v>
      </c>
      <c r="H499" s="35">
        <f t="shared" si="325"/>
        <v>5.871111111111111E-2</v>
      </c>
      <c r="I499" s="9">
        <f>IF(data!Z498="","",data!Z498)</f>
        <v>6000</v>
      </c>
      <c r="J499" s="9">
        <f t="shared" si="316"/>
        <v>6000</v>
      </c>
      <c r="K499" s="8">
        <f t="shared" si="346"/>
        <v>-0.1428571428571429</v>
      </c>
      <c r="L499" s="45">
        <f t="shared" si="319"/>
        <v>-0.1428571428571429</v>
      </c>
      <c r="M499" s="8">
        <f t="shared" si="349"/>
        <v>-0.1428571428571429</v>
      </c>
      <c r="N499" s="8">
        <f t="shared" si="313"/>
        <v>-0.1428571428571429</v>
      </c>
      <c r="P499" s="20">
        <f>IF(data!U498="","",data!U498)</f>
        <v>1.2643334460092255</v>
      </c>
      <c r="Q499" s="20">
        <f>IF(ISNA(data!Y498)=TRUE,"",IF(data!Y498="","",data!Y498))</f>
        <v>19.739978628902712</v>
      </c>
      <c r="R499" s="20">
        <f t="shared" si="320"/>
        <v>19.739978628902712</v>
      </c>
      <c r="S499" s="8">
        <f t="shared" si="347"/>
        <v>-0.18310718097270939</v>
      </c>
      <c r="T499" s="34">
        <f t="shared" si="350"/>
        <v>-0.18310718097270939</v>
      </c>
      <c r="U499" s="30">
        <f t="shared" si="352"/>
        <v>-0.18310718097270939</v>
      </c>
      <c r="V499" s="30">
        <f t="shared" si="314"/>
        <v>-0.18310718097270939</v>
      </c>
      <c r="X499" s="9">
        <f>IF(data!W498="","",data!W498)</f>
        <v>1729.3333333333335</v>
      </c>
      <c r="Y499" s="96">
        <f>IF(data!AA498="",#N/A,data!AA498)</f>
        <v>27000</v>
      </c>
      <c r="Z499" s="99">
        <f t="shared" si="321"/>
        <v>27000</v>
      </c>
      <c r="AA499" s="8">
        <f t="shared" si="348"/>
        <v>-0.1428571428571429</v>
      </c>
      <c r="AB499" s="34">
        <f t="shared" si="351"/>
        <v>-0.1428571428571429</v>
      </c>
      <c r="AC499" s="30">
        <f t="shared" si="353"/>
        <v>-0.1428571428571429</v>
      </c>
      <c r="AD499" s="30">
        <f t="shared" si="315"/>
        <v>-0.1428571428571429</v>
      </c>
      <c r="AE499" s="15">
        <f>data!G498</f>
        <v>0.22222222222222221</v>
      </c>
      <c r="AF499" s="30">
        <f t="shared" si="342"/>
        <v>0</v>
      </c>
      <c r="AG499" s="30">
        <f t="shared" si="322"/>
        <v>0</v>
      </c>
      <c r="AH499" s="15" t="str">
        <f t="shared" si="326"/>
        <v/>
      </c>
      <c r="AI499" s="9">
        <f>data!C498</f>
        <v>18.267029981333391</v>
      </c>
      <c r="AJ499" s="8">
        <f t="shared" si="323"/>
        <v>4.9272116461366311E-2</v>
      </c>
      <c r="AK499" s="8">
        <f t="shared" si="324"/>
        <v>4.9272116461366311E-2</v>
      </c>
      <c r="AL499" s="74">
        <f t="shared" si="327"/>
        <v>4.9272116461366311E-2</v>
      </c>
      <c r="AR499" s="46">
        <f t="shared" si="317"/>
        <v>5.4899470899471003E-2</v>
      </c>
      <c r="AS499" s="46">
        <f t="shared" si="336"/>
        <v>-8.7957671957672012E-2</v>
      </c>
      <c r="AT499" s="46">
        <f t="shared" si="318"/>
        <v>-8.7957671957671901E-2</v>
      </c>
    </row>
    <row r="500" spans="1:46">
      <c r="A500">
        <v>1867</v>
      </c>
      <c r="B500">
        <v>1867</v>
      </c>
      <c r="C500">
        <f t="shared" si="310"/>
        <v>1867</v>
      </c>
      <c r="D500">
        <f t="shared" si="311"/>
        <v>1867</v>
      </c>
      <c r="E500" s="15">
        <f t="shared" si="312"/>
        <v>1867</v>
      </c>
      <c r="F500" s="9">
        <f>IF(data!V499="","",data!V499)</f>
        <v>352.26666666666665</v>
      </c>
      <c r="G500" s="35">
        <f t="shared" si="334"/>
        <v>5.871111111111111E-2</v>
      </c>
      <c r="H500" s="35">
        <f t="shared" si="325"/>
        <v>5.0565302144249515E-2</v>
      </c>
      <c r="I500" s="9">
        <f>IF(data!Z499="","",data!Z499)</f>
        <v>7600</v>
      </c>
      <c r="J500" s="9">
        <f t="shared" si="316"/>
        <v>7600</v>
      </c>
      <c r="K500" s="8">
        <f t="shared" si="346"/>
        <v>0.26666666666666661</v>
      </c>
      <c r="L500" s="45">
        <f t="shared" si="319"/>
        <v>0.26666666666666661</v>
      </c>
      <c r="M500" s="8">
        <f t="shared" si="349"/>
        <v>0.26666666666666661</v>
      </c>
      <c r="N500" s="8">
        <f t="shared" si="313"/>
        <v>0.26666666666666661</v>
      </c>
      <c r="P500" s="20">
        <f>IF(data!U499="","",data!U499)</f>
        <v>1.0935970248337166</v>
      </c>
      <c r="Q500" s="20">
        <f>IF(ISNA(data!Y499)=TRUE,"",IF(data!Y499="","",data!Y499))</f>
        <v>23.593879793914407</v>
      </c>
      <c r="R500" s="20">
        <f t="shared" si="320"/>
        <v>23.593879793914407</v>
      </c>
      <c r="S500" s="8">
        <f t="shared" si="347"/>
        <v>0.19523329976502213</v>
      </c>
      <c r="T500" s="34">
        <f t="shared" si="350"/>
        <v>0.19523329976502213</v>
      </c>
      <c r="U500" s="30">
        <f t="shared" si="352"/>
        <v>0.19523329976502213</v>
      </c>
      <c r="V500" s="30">
        <f t="shared" si="314"/>
        <v>0.19523329976502213</v>
      </c>
      <c r="X500" s="9">
        <f>IF(data!W499="","",data!W499)</f>
        <v>1585.1999999999998</v>
      </c>
      <c r="Y500" s="96">
        <f>IF(data!AA499="",#N/A,data!AA499)</f>
        <v>34200</v>
      </c>
      <c r="Z500" s="99">
        <f t="shared" si="321"/>
        <v>34200</v>
      </c>
      <c r="AA500" s="8">
        <f t="shared" si="348"/>
        <v>0.26666666666666661</v>
      </c>
      <c r="AB500" s="34">
        <f t="shared" si="351"/>
        <v>0.26666666666666661</v>
      </c>
      <c r="AC500" s="30">
        <f t="shared" si="353"/>
        <v>0.26666666666666661</v>
      </c>
      <c r="AD500" s="30">
        <f t="shared" si="315"/>
        <v>0.26666666666666661</v>
      </c>
      <c r="AE500" s="15">
        <f>data!G499</f>
        <v>0.22222222222222221</v>
      </c>
      <c r="AF500" s="30">
        <f t="shared" si="342"/>
        <v>0</v>
      </c>
      <c r="AG500" s="30">
        <f t="shared" si="322"/>
        <v>0</v>
      </c>
      <c r="AH500" s="15" t="str">
        <f t="shared" si="326"/>
        <v/>
      </c>
      <c r="AI500" s="9">
        <f>data!C499</f>
        <v>19.358762829737522</v>
      </c>
      <c r="AJ500" s="8">
        <f t="shared" si="323"/>
        <v>5.9765208110992507E-2</v>
      </c>
      <c r="AK500" s="8">
        <f t="shared" si="324"/>
        <v>5.9765208110992507E-2</v>
      </c>
      <c r="AL500" s="74">
        <f t="shared" si="327"/>
        <v>5.9765208110992507E-2</v>
      </c>
      <c r="AR500" s="46">
        <f t="shared" si="317"/>
        <v>5.8711111111111158E-2</v>
      </c>
      <c r="AS500" s="46">
        <f t="shared" si="336"/>
        <v>0.32537777777777771</v>
      </c>
      <c r="AT500" s="46">
        <f t="shared" si="318"/>
        <v>0.32537777777777777</v>
      </c>
    </row>
    <row r="501" spans="1:46">
      <c r="A501">
        <v>1868</v>
      </c>
      <c r="B501">
        <v>1868</v>
      </c>
      <c r="C501">
        <f t="shared" si="310"/>
        <v>1868</v>
      </c>
      <c r="D501">
        <f t="shared" si="311"/>
        <v>1868</v>
      </c>
      <c r="E501" s="15">
        <f t="shared" si="312"/>
        <v>1868</v>
      </c>
      <c r="F501" s="9">
        <f>IF(data!V500="","",data!V500)</f>
        <v>384.2962962962963</v>
      </c>
      <c r="G501" s="35">
        <f t="shared" si="334"/>
        <v>5.0565302144249515E-2</v>
      </c>
      <c r="H501" s="35">
        <f t="shared" si="325"/>
        <v>5.0565302144249515E-2</v>
      </c>
      <c r="I501" s="9">
        <f>IF(data!Z500="","",data!Z500)</f>
        <v>7600</v>
      </c>
      <c r="J501" s="9">
        <f t="shared" si="316"/>
        <v>7600</v>
      </c>
      <c r="K501" s="8">
        <f t="shared" si="346"/>
        <v>0</v>
      </c>
      <c r="L501" s="45">
        <f t="shared" si="319"/>
        <v>0</v>
      </c>
      <c r="M501" s="8">
        <f t="shared" si="349"/>
        <v>0</v>
      </c>
      <c r="N501" s="8">
        <f t="shared" si="313"/>
        <v>0</v>
      </c>
      <c r="P501" s="20">
        <f>IF(data!U500="","",data!U500)</f>
        <v>1.1694772348574969</v>
      </c>
      <c r="Q501" s="20">
        <f>IF(ISNA(data!Y500)=TRUE,"",IF(data!Y500="","",data!Y500))</f>
        <v>23.128057882879563</v>
      </c>
      <c r="R501" s="20">
        <f t="shared" si="320"/>
        <v>23.128057882879563</v>
      </c>
      <c r="S501" s="8">
        <f t="shared" si="347"/>
        <v>-1.9743336623889829E-2</v>
      </c>
      <c r="T501" s="34">
        <f t="shared" si="350"/>
        <v>-1.9743336623889829E-2</v>
      </c>
      <c r="U501" s="30">
        <f t="shared" si="352"/>
        <v>-1.9743336623889829E-2</v>
      </c>
      <c r="V501" s="30">
        <f t="shared" si="314"/>
        <v>-1.9743336623889829E-2</v>
      </c>
      <c r="X501" s="9">
        <f>IF(data!W500="","",data!W500)</f>
        <v>1729.3333333333335</v>
      </c>
      <c r="Y501" s="96">
        <f>IF(data!AA500="",#N/A,data!AA500)</f>
        <v>34200</v>
      </c>
      <c r="Z501" s="99">
        <f t="shared" si="321"/>
        <v>34200</v>
      </c>
      <c r="AA501" s="8">
        <f t="shared" si="348"/>
        <v>0</v>
      </c>
      <c r="AB501" s="34">
        <f t="shared" si="351"/>
        <v>0</v>
      </c>
      <c r="AC501" s="30">
        <f>(Y501/Y500-1)/(A501-A500)</f>
        <v>0</v>
      </c>
      <c r="AD501" s="30">
        <f t="shared" si="315"/>
        <v>0</v>
      </c>
      <c r="AE501" s="15">
        <f>data!G500</f>
        <v>0.22222222222222221</v>
      </c>
      <c r="AF501" s="30">
        <f t="shared" si="342"/>
        <v>0</v>
      </c>
      <c r="AG501" s="30">
        <f t="shared" si="322"/>
        <v>0</v>
      </c>
      <c r="AH501" s="15" t="str">
        <f t="shared" si="326"/>
        <v/>
      </c>
      <c r="AI501" s="9">
        <f>data!C500</f>
        <v>19.748667418453284</v>
      </c>
      <c r="AJ501" s="8">
        <f t="shared" si="323"/>
        <v>2.0140986908358638E-2</v>
      </c>
      <c r="AK501" s="8">
        <f t="shared" si="324"/>
        <v>2.0140986908358638E-2</v>
      </c>
      <c r="AL501" s="74">
        <f t="shared" si="327"/>
        <v>2.0140986908358638E-2</v>
      </c>
      <c r="AR501" s="46">
        <f t="shared" si="317"/>
        <v>5.0565302144249591E-2</v>
      </c>
      <c r="AS501" s="46">
        <f t="shared" si="336"/>
        <v>5.0565302144249515E-2</v>
      </c>
      <c r="AT501" s="46">
        <f t="shared" si="318"/>
        <v>5.0565302144249591E-2</v>
      </c>
    </row>
    <row r="502" spans="1:46">
      <c r="A502">
        <v>1869</v>
      </c>
      <c r="B502">
        <v>1869</v>
      </c>
      <c r="C502">
        <f t="shared" si="310"/>
        <v>1869</v>
      </c>
      <c r="D502">
        <f t="shared" si="311"/>
        <v>1869</v>
      </c>
      <c r="E502" s="15">
        <f t="shared" si="312"/>
        <v>1869</v>
      </c>
      <c r="F502" s="9">
        <f>IF(data!V501="","",data!V501)</f>
        <v>384.2962962962963</v>
      </c>
      <c r="G502" s="35">
        <f t="shared" si="334"/>
        <v>5.0565302144249515E-2</v>
      </c>
      <c r="H502" s="35">
        <f t="shared" si="325"/>
        <v>5.2646560846560851E-2</v>
      </c>
      <c r="I502" s="9">
        <f>IF(data!Z501="","",data!Z501)</f>
        <v>7000</v>
      </c>
      <c r="J502" s="9">
        <f t="shared" si="316"/>
        <v>7000</v>
      </c>
      <c r="K502" s="8">
        <f t="shared" si="346"/>
        <v>-7.8947368421052655E-2</v>
      </c>
      <c r="L502" s="45">
        <f t="shared" si="319"/>
        <v>-7.8947368421052655E-2</v>
      </c>
      <c r="M502" s="8">
        <f t="shared" si="349"/>
        <v>-7.8947368421052655E-2</v>
      </c>
      <c r="N502" s="8">
        <f t="shared" si="313"/>
        <v>-7.8947368421052655E-2</v>
      </c>
      <c r="P502" s="20">
        <f>IF(data!U501="","",data!U501)</f>
        <v>1.2483460894738088</v>
      </c>
      <c r="Q502" s="20">
        <f>IF(ISNA(data!Y501)=TRUE,"",IF(data!Y501="","",data!Y501))</f>
        <v>22.738763580430785</v>
      </c>
      <c r="R502" s="20">
        <f t="shared" si="320"/>
        <v>22.738763580430785</v>
      </c>
      <c r="S502" s="8">
        <f t="shared" si="347"/>
        <v>-1.6832122455770593E-2</v>
      </c>
      <c r="T502" s="34">
        <f t="shared" si="350"/>
        <v>-1.6832122455770593E-2</v>
      </c>
      <c r="U502" s="30">
        <f t="shared" si="352"/>
        <v>-1.6832122455770593E-2</v>
      </c>
      <c r="V502" s="30">
        <f t="shared" si="314"/>
        <v>-1.6832122455770593E-2</v>
      </c>
      <c r="X502" s="9">
        <f>IF(data!W501="","",data!W501)</f>
        <v>1729.3333333333335</v>
      </c>
      <c r="Y502" s="96">
        <f>IF(data!AA501="",#N/A,data!AA501)</f>
        <v>31500</v>
      </c>
      <c r="Z502" s="99">
        <f t="shared" si="321"/>
        <v>31500</v>
      </c>
      <c r="AA502" s="8">
        <f t="shared" si="348"/>
        <v>-7.8947368421052655E-2</v>
      </c>
      <c r="AB502" s="34">
        <f t="shared" si="351"/>
        <v>-7.8947368421052655E-2</v>
      </c>
      <c r="AC502" s="30">
        <f t="shared" si="353"/>
        <v>-7.8947368421052655E-2</v>
      </c>
      <c r="AD502" s="30">
        <f t="shared" si="315"/>
        <v>-7.8947368421052655E-2</v>
      </c>
      <c r="AE502" s="15">
        <f>data!G501</f>
        <v>0.22222222222222221</v>
      </c>
      <c r="AF502" s="30">
        <f t="shared" ref="AF502:AF533" si="354">AE502/AE501-1</f>
        <v>0</v>
      </c>
      <c r="AG502" s="30">
        <f t="shared" si="322"/>
        <v>0</v>
      </c>
      <c r="AH502" s="15" t="str">
        <f t="shared" si="326"/>
        <v/>
      </c>
      <c r="AI502" s="9">
        <f>data!C501</f>
        <v>18.500972734562851</v>
      </c>
      <c r="AJ502" s="8">
        <f t="shared" si="323"/>
        <v>-6.3178677196446098E-2</v>
      </c>
      <c r="AK502" s="8">
        <f t="shared" si="324"/>
        <v>-6.3178677196446098E-2</v>
      </c>
      <c r="AL502" s="74">
        <f t="shared" si="327"/>
        <v>-6.3178677196446098E-2</v>
      </c>
      <c r="AR502" s="46">
        <f t="shared" si="317"/>
        <v>5.0565302144249591E-2</v>
      </c>
      <c r="AS502" s="46">
        <f t="shared" si="336"/>
        <v>-2.838206627680314E-2</v>
      </c>
      <c r="AT502" s="46">
        <f t="shared" si="318"/>
        <v>-2.8382066276803064E-2</v>
      </c>
    </row>
    <row r="503" spans="1:46">
      <c r="A503">
        <v>1870</v>
      </c>
      <c r="B503">
        <v>1870</v>
      </c>
      <c r="C503">
        <f t="shared" si="310"/>
        <v>1870</v>
      </c>
      <c r="D503">
        <f t="shared" si="311"/>
        <v>1870</v>
      </c>
      <c r="E503" s="15">
        <f t="shared" si="312"/>
        <v>1870</v>
      </c>
      <c r="F503" s="9">
        <f>IF(data!V502="","",data!V502)</f>
        <v>368.52592592592595</v>
      </c>
      <c r="G503" s="35">
        <f t="shared" si="334"/>
        <v>5.2646560846560851E-2</v>
      </c>
      <c r="H503" s="35">
        <f t="shared" si="325"/>
        <v>3.1892440385591072E-3</v>
      </c>
      <c r="I503" s="9">
        <f>IF(data!Z502="","",data!Z502)</f>
        <v>7300</v>
      </c>
      <c r="J503" s="9">
        <f t="shared" si="316"/>
        <v>7300</v>
      </c>
      <c r="K503" s="8">
        <f t="shared" si="346"/>
        <v>4.2857142857142927E-2</v>
      </c>
      <c r="L503" s="45">
        <f t="shared" si="319"/>
        <v>4.2857142857142927E-2</v>
      </c>
      <c r="M503" s="8">
        <f t="shared" si="349"/>
        <v>4.2857142857142927E-2</v>
      </c>
      <c r="N503" s="8">
        <f t="shared" si="313"/>
        <v>4.2857142857142927E-2</v>
      </c>
      <c r="P503" s="20">
        <f>IF(data!U502="","",data!U502)</f>
        <v>1.1699945393322995</v>
      </c>
      <c r="Q503" s="20">
        <f>IF(ISNA(data!Y502)=TRUE,"",IF(data!Y502="","",data!Y502))</f>
        <v>23.176008894534405</v>
      </c>
      <c r="R503" s="20">
        <f t="shared" si="320"/>
        <v>23.176008894534405</v>
      </c>
      <c r="S503" s="8">
        <f t="shared" si="347"/>
        <v>1.9229071649257135E-2</v>
      </c>
      <c r="T503" s="34">
        <f t="shared" si="350"/>
        <v>1.9229071649257135E-2</v>
      </c>
      <c r="U503" s="30">
        <f t="shared" si="352"/>
        <v>1.9229071649257135E-2</v>
      </c>
      <c r="V503" s="30">
        <f t="shared" si="314"/>
        <v>1.9229071649257135E-2</v>
      </c>
      <c r="X503" s="9">
        <f>IF(data!W502="","",data!W502)</f>
        <v>1658.3666666666668</v>
      </c>
      <c r="Y503" s="96">
        <f>IF(data!AA502="",#N/A,data!AA502)</f>
        <v>32850</v>
      </c>
      <c r="Z503" s="99">
        <f t="shared" si="321"/>
        <v>32850</v>
      </c>
      <c r="AA503" s="8">
        <f t="shared" si="348"/>
        <v>4.2857142857142927E-2</v>
      </c>
      <c r="AB503" s="34">
        <f t="shared" si="351"/>
        <v>4.2857142857142927E-2</v>
      </c>
      <c r="AC503" s="30">
        <f t="shared" si="353"/>
        <v>4.2857142857142927E-2</v>
      </c>
      <c r="AD503" s="30">
        <f t="shared" si="315"/>
        <v>4.2857142857142927E-2</v>
      </c>
      <c r="AE503" s="15">
        <f>data!G502</f>
        <v>0.22222222222222221</v>
      </c>
      <c r="AF503" s="30">
        <f t="shared" si="354"/>
        <v>0</v>
      </c>
      <c r="AG503" s="30">
        <f t="shared" si="322"/>
        <v>0</v>
      </c>
      <c r="AH503" s="15" t="str">
        <f t="shared" si="326"/>
        <v/>
      </c>
      <c r="AI503" s="9">
        <f>data!C502</f>
        <v>18.92986778215019</v>
      </c>
      <c r="AJ503" s="8">
        <f t="shared" si="323"/>
        <v>2.3182297154900056E-2</v>
      </c>
      <c r="AK503" s="8">
        <f t="shared" si="324"/>
        <v>2.3182297154900056E-2</v>
      </c>
      <c r="AL503" s="74">
        <f t="shared" si="327"/>
        <v>2.3182297154900056E-2</v>
      </c>
      <c r="AR503" s="46">
        <f t="shared" si="317"/>
        <v>5.2646560846560941E-2</v>
      </c>
      <c r="AS503" s="46">
        <f t="shared" si="336"/>
        <v>9.5503703703703785E-2</v>
      </c>
      <c r="AT503" s="46">
        <f t="shared" si="318"/>
        <v>9.5503703703703868E-2</v>
      </c>
    </row>
    <row r="504" spans="1:46">
      <c r="A504">
        <v>1871</v>
      </c>
      <c r="B504">
        <v>1871</v>
      </c>
      <c r="C504">
        <f t="shared" si="310"/>
        <v>1871</v>
      </c>
      <c r="D504">
        <f t="shared" si="311"/>
        <v>1871</v>
      </c>
      <c r="E504" s="15">
        <f t="shared" si="312"/>
        <v>1871</v>
      </c>
      <c r="F504" s="9">
        <f>IF(data!V503="","",data!V503)</f>
        <v>23.281481481481482</v>
      </c>
      <c r="G504" s="35">
        <f t="shared" si="334"/>
        <v>3.1892440385591072E-3</v>
      </c>
      <c r="H504" s="35">
        <f t="shared" si="325"/>
        <v>4.6253882836213818E-3</v>
      </c>
      <c r="I504" s="9">
        <f>IF(data!Z503="","",data!Z503)</f>
        <v>6582.03</v>
      </c>
      <c r="J504" s="9">
        <f t="shared" si="316"/>
        <v>6582.03</v>
      </c>
      <c r="K504" s="8">
        <f t="shared" si="346"/>
        <v>-9.8352054794520583E-2</v>
      </c>
      <c r="L504" s="45">
        <f t="shared" si="319"/>
        <v>-9.8352054794520583E-2</v>
      </c>
      <c r="M504" s="8">
        <f t="shared" si="349"/>
        <v>-9.8352054794520583E-2</v>
      </c>
      <c r="N504" s="8">
        <f t="shared" si="313"/>
        <v>-9.8352054794520583E-2</v>
      </c>
      <c r="P504" s="20">
        <f>IF(data!U503="","",data!U503)</f>
        <v>6.3513666996952725E-2</v>
      </c>
      <c r="Q504" s="20">
        <f>IF(ISNA(data!Y503)=TRUE,"",IF(data!Y503="","",data!Y503))</f>
        <v>17.956282632463765</v>
      </c>
      <c r="R504" s="20">
        <f t="shared" si="320"/>
        <v>17.956282632463765</v>
      </c>
      <c r="S504" s="8">
        <f t="shared" si="347"/>
        <v>-0.22522110195175182</v>
      </c>
      <c r="T504" s="34">
        <f t="shared" si="350"/>
        <v>-0.22522110195175182</v>
      </c>
      <c r="U504" s="30">
        <f t="shared" si="352"/>
        <v>-0.22522110195175182</v>
      </c>
      <c r="V504" s="30">
        <f t="shared" si="314"/>
        <v>-0.22522110195175182</v>
      </c>
      <c r="X504" s="9">
        <f>IF(data!W503="","",data!W503)</f>
        <v>104.76666666666667</v>
      </c>
      <c r="Y504" s="96">
        <f>IF(data!AA503="",#N/A,data!AA503)</f>
        <v>29619.134999999998</v>
      </c>
      <c r="Z504" s="99">
        <f t="shared" si="321"/>
        <v>29619.134999999998</v>
      </c>
      <c r="AA504" s="8">
        <f t="shared" si="348"/>
        <v>-9.8352054794520583E-2</v>
      </c>
      <c r="AB504" s="34">
        <f t="shared" si="351"/>
        <v>-9.8352054794520583E-2</v>
      </c>
      <c r="AC504" s="30">
        <f t="shared" si="353"/>
        <v>-9.8352054794520583E-2</v>
      </c>
      <c r="AD504" s="30">
        <f t="shared" si="315"/>
        <v>-9.8352054794520583E-2</v>
      </c>
      <c r="AE504" s="15">
        <f>data!G503</f>
        <v>0.22222222222222221</v>
      </c>
      <c r="AF504" s="30">
        <f t="shared" si="354"/>
        <v>0</v>
      </c>
      <c r="AG504" s="30">
        <f t="shared" si="322"/>
        <v>0</v>
      </c>
      <c r="AH504" s="15" t="str">
        <f t="shared" si="326"/>
        <v/>
      </c>
      <c r="AI504" s="9">
        <f>data!C503</f>
        <v>22.029609262440484</v>
      </c>
      <c r="AJ504" s="8">
        <f t="shared" si="323"/>
        <v>0.16374871266735291</v>
      </c>
      <c r="AK504" s="8">
        <f t="shared" si="324"/>
        <v>0.16374871266735291</v>
      </c>
      <c r="AL504" s="74">
        <f t="shared" si="327"/>
        <v>0.16374871266735291</v>
      </c>
      <c r="AR504" s="46">
        <f t="shared" si="317"/>
        <v>3.1892440385590248E-3</v>
      </c>
      <c r="AS504" s="46">
        <f t="shared" si="336"/>
        <v>-9.5162810755961474E-2</v>
      </c>
      <c r="AT504" s="46">
        <f t="shared" si="318"/>
        <v>-9.5162810755961558E-2</v>
      </c>
    </row>
    <row r="505" spans="1:46">
      <c r="A505">
        <v>1872</v>
      </c>
      <c r="B505">
        <v>1872</v>
      </c>
      <c r="C505">
        <f t="shared" si="310"/>
        <v>1872</v>
      </c>
      <c r="D505">
        <f t="shared" si="311"/>
        <v>1872</v>
      </c>
      <c r="E505" s="15">
        <f t="shared" si="312"/>
        <v>1872</v>
      </c>
      <c r="F505" s="9">
        <f>IF(data!V504="","",data!V504)</f>
        <v>30.444444444444443</v>
      </c>
      <c r="G505" s="35">
        <f t="shared" si="334"/>
        <v>4.6253882836213818E-3</v>
      </c>
      <c r="H505" s="35">
        <f t="shared" si="325"/>
        <v>8.4035744298480101E-3</v>
      </c>
      <c r="I505" s="9">
        <f>IF(data!Z504="","",data!Z504)</f>
        <v>6222.22</v>
      </c>
      <c r="J505" s="9">
        <f t="shared" si="316"/>
        <v>6222.22</v>
      </c>
      <c r="K505" s="8">
        <f t="shared" si="346"/>
        <v>-5.4665505930541092E-2</v>
      </c>
      <c r="L505" s="45">
        <f t="shared" si="319"/>
        <v>-5.4665505930541092E-2</v>
      </c>
      <c r="M505" s="8">
        <f t="shared" si="349"/>
        <v>-5.4665505930541092E-2</v>
      </c>
      <c r="N505" s="8">
        <f t="shared" si="313"/>
        <v>-5.4665505930541092E-2</v>
      </c>
      <c r="P505" s="20">
        <f>IF(data!U504="","",data!U504)</f>
        <v>8.9638873558088791E-2</v>
      </c>
      <c r="Q505" s="20">
        <f>IF(ISNA(data!Y504)=TRUE,"",IF(data!Y504="","",data!Y504))</f>
        <v>18.320347176917892</v>
      </c>
      <c r="R505" s="20">
        <f t="shared" si="320"/>
        <v>18.320347176917892</v>
      </c>
      <c r="S505" s="8">
        <f t="shared" si="347"/>
        <v>2.0275050905910863E-2</v>
      </c>
      <c r="T505" s="34">
        <f t="shared" si="350"/>
        <v>2.0275050905910863E-2</v>
      </c>
      <c r="U505" s="30">
        <f t="shared" si="352"/>
        <v>2.0275050905910863E-2</v>
      </c>
      <c r="V505" s="30">
        <f t="shared" si="314"/>
        <v>2.0275050905910863E-2</v>
      </c>
      <c r="X505" s="9">
        <f>IF(data!W504="","",data!W504)</f>
        <v>137</v>
      </c>
      <c r="Y505" s="96">
        <f>IF(data!AA504="",#N/A,data!AA504)</f>
        <v>27999.99</v>
      </c>
      <c r="Z505" s="99">
        <f t="shared" si="321"/>
        <v>27999.99</v>
      </c>
      <c r="AA505" s="8">
        <f t="shared" si="348"/>
        <v>-5.4665505930541092E-2</v>
      </c>
      <c r="AB505" s="34">
        <f t="shared" si="351"/>
        <v>-5.4665505930541092E-2</v>
      </c>
      <c r="AC505" s="30">
        <f t="shared" si="353"/>
        <v>-5.4665505930541092E-2</v>
      </c>
      <c r="AD505" s="30">
        <f t="shared" si="315"/>
        <v>-5.4665505930541092E-2</v>
      </c>
      <c r="AE505" s="15">
        <f>data!G504</f>
        <v>0.22222222222222221</v>
      </c>
      <c r="AF505" s="30">
        <f t="shared" si="354"/>
        <v>0</v>
      </c>
      <c r="AG505" s="30">
        <f t="shared" si="322"/>
        <v>0</v>
      </c>
      <c r="AH505" s="15" t="str">
        <f t="shared" si="326"/>
        <v/>
      </c>
      <c r="AI505" s="9">
        <f>data!C504</f>
        <v>20.411505219270079</v>
      </c>
      <c r="AJ505" s="8">
        <f t="shared" si="323"/>
        <v>-7.3451327433628255E-2</v>
      </c>
      <c r="AK505" s="8">
        <f t="shared" si="324"/>
        <v>-7.3451327433628255E-2</v>
      </c>
      <c r="AL505" s="74">
        <f t="shared" si="327"/>
        <v>-7.3451327433628255E-2</v>
      </c>
      <c r="AR505" s="46">
        <f t="shared" si="317"/>
        <v>4.6253882836213567E-3</v>
      </c>
      <c r="AS505" s="46">
        <f t="shared" si="336"/>
        <v>-5.0040117646919707E-2</v>
      </c>
      <c r="AT505" s="46">
        <f t="shared" si="318"/>
        <v>-5.0040117646919735E-2</v>
      </c>
    </row>
    <row r="506" spans="1:46">
      <c r="A506">
        <v>1873</v>
      </c>
      <c r="B506">
        <v>1873</v>
      </c>
      <c r="C506">
        <f t="shared" si="310"/>
        <v>1873</v>
      </c>
      <c r="D506">
        <f t="shared" si="311"/>
        <v>1873</v>
      </c>
      <c r="E506" s="15">
        <f t="shared" si="312"/>
        <v>1873</v>
      </c>
      <c r="F506" s="9">
        <f>IF(data!V505="","",data!V505)</f>
        <v>52.288888888888891</v>
      </c>
      <c r="G506" s="35">
        <f>F506/I505</f>
        <v>8.4035744298480101E-3</v>
      </c>
      <c r="H506" s="35" t="str">
        <f t="shared" si="325"/>
        <v/>
      </c>
      <c r="I506" s="9">
        <f>IF(data!Z505="","",data!Z505)</f>
        <v>3000</v>
      </c>
      <c r="J506" s="9">
        <f t="shared" si="316"/>
        <v>3000</v>
      </c>
      <c r="K506" s="8">
        <f t="shared" si="346"/>
        <v>-0.51785697066320391</v>
      </c>
      <c r="L506" s="45">
        <f t="shared" si="319"/>
        <v>-0.51785697066320391</v>
      </c>
      <c r="M506" s="8">
        <f t="shared" si="349"/>
        <v>-0.51785697066320391</v>
      </c>
      <c r="N506" s="8">
        <f t="shared" si="313"/>
        <v>-0.51785697066320391</v>
      </c>
      <c r="P506" s="20">
        <f>IF(data!U505="","",data!U505)</f>
        <v>0.14925217771549446</v>
      </c>
      <c r="Q506" s="20">
        <f>IF(ISNA(data!Y505)=TRUE,"",IF(data!Y505="","",data!Y505))</f>
        <v>8.5631296181860375</v>
      </c>
      <c r="R506" s="20">
        <f t="shared" si="320"/>
        <v>8.5631296181860375</v>
      </c>
      <c r="S506" s="8">
        <f t="shared" si="347"/>
        <v>-0.53258911878182824</v>
      </c>
      <c r="T506" s="34">
        <f t="shared" si="350"/>
        <v>-0.53258911878182824</v>
      </c>
      <c r="U506" s="30">
        <f t="shared" si="352"/>
        <v>-0.53258911878182824</v>
      </c>
      <c r="V506" s="30">
        <f t="shared" si="314"/>
        <v>-0.53258911878182824</v>
      </c>
      <c r="X506" s="9">
        <f>IF(data!W505="","",data!W505)</f>
        <v>235.3</v>
      </c>
      <c r="Y506" s="96">
        <f>IF(data!AA505="",#N/A,data!AA505)</f>
        <v>13500</v>
      </c>
      <c r="Z506" s="99">
        <f t="shared" si="321"/>
        <v>13500</v>
      </c>
      <c r="AA506" s="8">
        <f t="shared" si="348"/>
        <v>-0.51785697066320391</v>
      </c>
      <c r="AB506" s="34">
        <f t="shared" si="351"/>
        <v>-0.51785697066320391</v>
      </c>
      <c r="AC506" s="30">
        <f>(Y506/Y505-1)/(A506-A505)</f>
        <v>-0.51785697066320391</v>
      </c>
      <c r="AD506" s="30">
        <f t="shared" si="315"/>
        <v>-0.51785697066320391</v>
      </c>
      <c r="AE506" s="15">
        <f>data!G505</f>
        <v>0.22222222222222221</v>
      </c>
      <c r="AF506" s="30">
        <f t="shared" si="354"/>
        <v>0</v>
      </c>
      <c r="AG506" s="30">
        <f t="shared" si="322"/>
        <v>0</v>
      </c>
      <c r="AH506" s="15" t="str">
        <f t="shared" si="326"/>
        <v/>
      </c>
      <c r="AI506" s="9">
        <f>data!C505</f>
        <v>21.054847790651085</v>
      </c>
      <c r="AJ506" s="8">
        <f t="shared" si="323"/>
        <v>3.1518624641833748E-2</v>
      </c>
      <c r="AK506" s="8">
        <f t="shared" si="324"/>
        <v>3.1518624641833748E-2</v>
      </c>
      <c r="AL506" s="74">
        <f t="shared" si="327"/>
        <v>3.1518624641833748E-2</v>
      </c>
      <c r="AR506" s="46">
        <f t="shared" si="317"/>
        <v>8.4035744298480708E-3</v>
      </c>
      <c r="AS506" s="46">
        <f t="shared" si="336"/>
        <v>-0.50945339623335595</v>
      </c>
      <c r="AT506" s="46">
        <f t="shared" si="318"/>
        <v>-0.50945339623335584</v>
      </c>
    </row>
    <row r="507" spans="1:46">
      <c r="A507">
        <v>1874</v>
      </c>
      <c r="B507">
        <v>1874</v>
      </c>
      <c r="C507">
        <f t="shared" si="310"/>
        <v>1874</v>
      </c>
      <c r="D507">
        <f t="shared" si="311"/>
        <v>1874</v>
      </c>
      <c r="E507" s="15">
        <f t="shared" si="312"/>
        <v>1874</v>
      </c>
      <c r="F507" s="9" t="str">
        <f>IF(data!V506="","",data!V506)</f>
        <v/>
      </c>
      <c r="G507" s="35"/>
      <c r="H507" s="35">
        <f t="shared" si="325"/>
        <v>0</v>
      </c>
      <c r="I507" s="9">
        <f>IF(data!Z506="","",data!Z506)</f>
        <v>3333.33</v>
      </c>
      <c r="J507" s="9">
        <f t="shared" si="316"/>
        <v>3333.33</v>
      </c>
      <c r="K507" s="8">
        <f t="shared" si="346"/>
        <v>0.11111000000000004</v>
      </c>
      <c r="L507" s="45">
        <f t="shared" si="319"/>
        <v>0.11111000000000004</v>
      </c>
      <c r="M507" s="8">
        <f t="shared" si="349"/>
        <v>0.11111000000000004</v>
      </c>
      <c r="N507" s="8">
        <f t="shared" si="313"/>
        <v>0.11111000000000004</v>
      </c>
      <c r="P507" s="20" t="str">
        <f>IF(data!U506="","",data!U506)</f>
        <v/>
      </c>
      <c r="Q507" s="20">
        <f>IF(ISNA(data!Y506)=TRUE,"",IF(data!Y506="","",data!Y506))</f>
        <v>9.3586022459632989</v>
      </c>
      <c r="R507" s="20">
        <f t="shared" si="320"/>
        <v>9.3586022459632989</v>
      </c>
      <c r="S507" s="8">
        <f t="shared" si="347"/>
        <v>9.2895081967212967E-2</v>
      </c>
      <c r="T507" s="34">
        <f t="shared" si="350"/>
        <v>9.2895081967212967E-2</v>
      </c>
      <c r="U507" s="30">
        <f t="shared" si="352"/>
        <v>9.2895081967212967E-2</v>
      </c>
      <c r="V507" s="30">
        <f t="shared" si="314"/>
        <v>9.2895081967212967E-2</v>
      </c>
      <c r="X507" s="9" t="str">
        <f>IF(data!W506="","",data!W506)</f>
        <v/>
      </c>
      <c r="Y507" s="96">
        <f>IF(data!AA506="",#N/A,data!AA506)</f>
        <v>14999.985000000001</v>
      </c>
      <c r="Z507" s="99">
        <f t="shared" si="321"/>
        <v>14999.985000000001</v>
      </c>
      <c r="AA507" s="8">
        <f t="shared" si="348"/>
        <v>0.11111000000000004</v>
      </c>
      <c r="AB507" s="34">
        <f t="shared" si="351"/>
        <v>0.11111000000000004</v>
      </c>
      <c r="AC507" s="30">
        <f t="shared" si="353"/>
        <v>0.11111000000000004</v>
      </c>
      <c r="AD507" s="30">
        <f t="shared" si="315"/>
        <v>0.11111000000000004</v>
      </c>
      <c r="AE507" s="15">
        <f>data!G506</f>
        <v>0.22222222222222221</v>
      </c>
      <c r="AF507" s="30">
        <f t="shared" si="354"/>
        <v>0</v>
      </c>
      <c r="AG507" s="30">
        <f t="shared" si="322"/>
        <v>0</v>
      </c>
      <c r="AH507" s="15" t="str">
        <f t="shared" si="326"/>
        <v/>
      </c>
      <c r="AI507" s="9">
        <f>data!C506</f>
        <v>21.405761920495273</v>
      </c>
      <c r="AJ507" s="8">
        <f t="shared" si="323"/>
        <v>1.6666666666666829E-2</v>
      </c>
      <c r="AK507" s="8">
        <f t="shared" si="324"/>
        <v>1.6666666666666829E-2</v>
      </c>
      <c r="AL507" s="74">
        <f t="shared" si="327"/>
        <v>1.6666666666666829E-2</v>
      </c>
      <c r="AR507" s="46" t="str">
        <f t="shared" si="317"/>
        <v/>
      </c>
      <c r="AS507" s="46" t="str">
        <f t="shared" si="336"/>
        <v/>
      </c>
      <c r="AT507" s="46" t="str">
        <f t="shared" si="318"/>
        <v/>
      </c>
    </row>
    <row r="508" spans="1:46">
      <c r="A508">
        <v>1875</v>
      </c>
      <c r="B508">
        <v>1875</v>
      </c>
      <c r="C508">
        <f t="shared" si="310"/>
        <v>1875</v>
      </c>
      <c r="D508">
        <f t="shared" si="311"/>
        <v>1875</v>
      </c>
      <c r="E508" s="15">
        <f t="shared" si="312"/>
        <v>1875</v>
      </c>
      <c r="F508" s="9">
        <f>IF(data!V507="","",data!V507)</f>
        <v>0</v>
      </c>
      <c r="G508" s="35">
        <f t="shared" si="334"/>
        <v>0</v>
      </c>
      <c r="H508" s="35">
        <f t="shared" si="325"/>
        <v>0</v>
      </c>
      <c r="I508" s="9" t="str">
        <f>IF(data!Z507="","",data!Z507)</f>
        <v/>
      </c>
      <c r="J508" s="9">
        <f t="shared" si="316"/>
        <v>3333.33</v>
      </c>
      <c r="K508" s="49">
        <f>K509</f>
        <v>-0.23562473562473563</v>
      </c>
      <c r="L508" s="45">
        <f t="shared" si="319"/>
        <v>0</v>
      </c>
      <c r="N508" s="8" t="str">
        <f t="shared" si="313"/>
        <v/>
      </c>
      <c r="P508" s="20">
        <f>IF(data!U507="","",data!U507)</f>
        <v>0</v>
      </c>
      <c r="Q508" s="20" t="str">
        <f>IF(ISNA(data!Y507)=TRUE,"",IF(data!Y507="","",data!Y507))</f>
        <v/>
      </c>
      <c r="R508" s="20">
        <f t="shared" si="320"/>
        <v>9.3586022459632989</v>
      </c>
      <c r="S508" s="49">
        <f>S509</f>
        <v>-0.21230521280075287</v>
      </c>
      <c r="T508" s="34">
        <f t="shared" si="350"/>
        <v>0</v>
      </c>
      <c r="U508" s="15"/>
      <c r="V508" s="30" t="str">
        <f t="shared" si="314"/>
        <v/>
      </c>
      <c r="X508" s="9">
        <f>IF(data!W507="","",data!W507)</f>
        <v>0</v>
      </c>
      <c r="Y508" s="96" t="e">
        <f>IF(data!AA507="",#N/A,data!AA507)</f>
        <v>#N/A</v>
      </c>
      <c r="Z508" s="99">
        <f t="shared" si="321"/>
        <v>14999.985000000001</v>
      </c>
      <c r="AA508" s="49">
        <f>AA509</f>
        <v>-0.23562473562473563</v>
      </c>
      <c r="AB508" s="34">
        <f t="shared" si="351"/>
        <v>0</v>
      </c>
      <c r="AC508" s="15"/>
      <c r="AD508" s="30"/>
      <c r="AE508" s="15">
        <f>data!G507</f>
        <v>0.22222222222222221</v>
      </c>
      <c r="AF508" s="30">
        <f t="shared" si="354"/>
        <v>0</v>
      </c>
      <c r="AG508" s="30">
        <f t="shared" si="322"/>
        <v>0</v>
      </c>
      <c r="AH508" s="15" t="str">
        <f t="shared" si="326"/>
        <v/>
      </c>
      <c r="AI508" s="9">
        <f>data!C507</f>
        <v>18.968858241021763</v>
      </c>
      <c r="AJ508" s="8">
        <f t="shared" si="323"/>
        <v>-0.11384335154826974</v>
      </c>
      <c r="AK508" s="8">
        <f t="shared" si="324"/>
        <v>-0.11384335154826974</v>
      </c>
      <c r="AL508" s="74">
        <f t="shared" si="327"/>
        <v>-0.11384335154826974</v>
      </c>
      <c r="AR508" s="46">
        <f t="shared" si="317"/>
        <v>0</v>
      </c>
      <c r="AS508" s="46" t="str">
        <f t="shared" si="336"/>
        <v/>
      </c>
      <c r="AT508" s="46" t="str">
        <f t="shared" si="318"/>
        <v/>
      </c>
    </row>
    <row r="509" spans="1:46">
      <c r="A509">
        <v>1876</v>
      </c>
      <c r="B509">
        <v>1876</v>
      </c>
      <c r="C509">
        <f t="shared" si="310"/>
        <v>1876</v>
      </c>
      <c r="D509">
        <f t="shared" si="311"/>
        <v>1876</v>
      </c>
      <c r="E509" s="15">
        <f t="shared" si="312"/>
        <v>1876</v>
      </c>
      <c r="F509" s="9">
        <f>IF(data!V508="","",data!V508)</f>
        <v>0</v>
      </c>
      <c r="G509" s="35">
        <v>0</v>
      </c>
      <c r="H509" s="35">
        <f t="shared" si="325"/>
        <v>0</v>
      </c>
      <c r="I509" s="9">
        <f>IF(data!Z508="","",data!Z508)</f>
        <v>1762.5</v>
      </c>
      <c r="J509" s="9">
        <f t="shared" si="316"/>
        <v>1762.5</v>
      </c>
      <c r="K509" s="8">
        <f>M509</f>
        <v>-0.23562473562473563</v>
      </c>
      <c r="L509" s="45">
        <f t="shared" si="319"/>
        <v>-0.47124947124947125</v>
      </c>
      <c r="M509" s="8">
        <f>(I509/I507-1)/(C509-C507)</f>
        <v>-0.23562473562473563</v>
      </c>
      <c r="N509" s="8"/>
      <c r="P509" s="20">
        <f>IF(data!U508="","",data!U508)</f>
        <v>0</v>
      </c>
      <c r="Q509" s="20">
        <f>IF(ISNA(data!Y508)=TRUE,"",IF(data!Y508="","",data!Y508))</f>
        <v>5.3848421632696155</v>
      </c>
      <c r="R509" s="20">
        <f t="shared" si="320"/>
        <v>5.3848421632696155</v>
      </c>
      <c r="S509" s="8">
        <f>U509</f>
        <v>-0.21230521280075287</v>
      </c>
      <c r="T509" s="34">
        <f t="shared" si="350"/>
        <v>-0.42461042560150575</v>
      </c>
      <c r="U509" s="30">
        <f>(Q509/Q507-1)/(A509-A507)</f>
        <v>-0.21230521280075287</v>
      </c>
      <c r="V509" s="30"/>
      <c r="X509" s="9">
        <f>IF(data!W508="","",data!W508)</f>
        <v>0</v>
      </c>
      <c r="Y509" s="96">
        <f>IF(data!AA508="",#N/A,data!AA508)</f>
        <v>7931.25</v>
      </c>
      <c r="Z509" s="99">
        <f t="shared" si="321"/>
        <v>7931.25</v>
      </c>
      <c r="AA509" s="8">
        <f>AC509</f>
        <v>-0.23562473562473563</v>
      </c>
      <c r="AB509" s="34">
        <f t="shared" si="351"/>
        <v>-0.47124947124947125</v>
      </c>
      <c r="AC509" s="30">
        <f>(Y509/Y507-1)/(A509-A507)</f>
        <v>-0.23562473562473563</v>
      </c>
      <c r="AD509" s="30"/>
      <c r="AE509" s="15">
        <f>data!G508</f>
        <v>0.22222222222222221</v>
      </c>
      <c r="AF509" s="30">
        <f t="shared" si="354"/>
        <v>0</v>
      </c>
      <c r="AG509" s="30">
        <f t="shared" si="322"/>
        <v>0</v>
      </c>
      <c r="AH509" s="15" t="str">
        <f t="shared" si="326"/>
        <v/>
      </c>
      <c r="AI509" s="9">
        <f>data!C508</f>
        <v>19.670686500710136</v>
      </c>
      <c r="AJ509" s="8">
        <f t="shared" si="323"/>
        <v>3.6998972250771089E-2</v>
      </c>
      <c r="AK509" s="8">
        <f t="shared" si="324"/>
        <v>3.6998972250771089E-2</v>
      </c>
      <c r="AL509" s="74">
        <f t="shared" si="327"/>
        <v>3.6998972250771089E-2</v>
      </c>
      <c r="AR509" s="46">
        <f t="shared" si="317"/>
        <v>0</v>
      </c>
      <c r="AS509" s="46" t="str">
        <f t="shared" si="336"/>
        <v/>
      </c>
      <c r="AT509" s="46" t="str">
        <f t="shared" si="318"/>
        <v/>
      </c>
    </row>
    <row r="510" spans="1:46">
      <c r="A510">
        <v>1877</v>
      </c>
      <c r="B510">
        <v>1877</v>
      </c>
      <c r="C510">
        <f t="shared" si="310"/>
        <v>1877</v>
      </c>
      <c r="D510">
        <f t="shared" si="311"/>
        <v>1877</v>
      </c>
      <c r="E510" s="15">
        <f t="shared" si="312"/>
        <v>1877</v>
      </c>
      <c r="F510" s="9">
        <f>IF(data!V509="","",data!V509)</f>
        <v>0</v>
      </c>
      <c r="G510" s="35">
        <f>F510/I509</f>
        <v>0</v>
      </c>
      <c r="H510" s="35" t="str">
        <f t="shared" si="325"/>
        <v/>
      </c>
      <c r="I510" s="9">
        <f>IF(data!Z509="","",data!Z509)</f>
        <v>1508.75</v>
      </c>
      <c r="J510" s="9">
        <f t="shared" si="316"/>
        <v>1508.75</v>
      </c>
      <c r="K510" s="8">
        <f>M510</f>
        <v>-0.1439716312056738</v>
      </c>
      <c r="L510" s="45">
        <f t="shared" si="319"/>
        <v>-0.1439716312056738</v>
      </c>
      <c r="M510" s="8">
        <f>(I510/I509-1)/(C510-C509)</f>
        <v>-0.1439716312056738</v>
      </c>
      <c r="N510" s="8">
        <f t="shared" si="313"/>
        <v>-0.1439716312056738</v>
      </c>
      <c r="P510" s="20">
        <f>IF(data!U509="","",data!U509)</f>
        <v>0</v>
      </c>
      <c r="Q510" s="20">
        <f>IF(ISNA(data!Y509)=TRUE,"",IF(data!Y509="","",data!Y509))</f>
        <v>4.49812751655488</v>
      </c>
      <c r="R510" s="20">
        <f t="shared" si="320"/>
        <v>4.49812751655488</v>
      </c>
      <c r="S510" s="8">
        <f>U510</f>
        <v>-0.1646686420566007</v>
      </c>
      <c r="T510" s="34">
        <f t="shared" si="350"/>
        <v>-0.1646686420566007</v>
      </c>
      <c r="U510" s="30">
        <f t="shared" ref="U510:U511" si="355">(Q510/Q509-1)/(A510-A509)</f>
        <v>-0.1646686420566007</v>
      </c>
      <c r="V510" s="30">
        <f t="shared" si="314"/>
        <v>-0.1646686420566007</v>
      </c>
      <c r="X510" s="9">
        <f>IF(data!W509="","",data!W509)</f>
        <v>0</v>
      </c>
      <c r="Y510" s="96">
        <f>IF(data!AA509="",#N/A,data!AA509)</f>
        <v>6789.375</v>
      </c>
      <c r="Z510" s="99">
        <f t="shared" si="321"/>
        <v>6789.375</v>
      </c>
      <c r="AA510" s="8">
        <f>AC510</f>
        <v>-0.1439716312056738</v>
      </c>
      <c r="AB510" s="34">
        <f t="shared" si="351"/>
        <v>-0.1439716312056738</v>
      </c>
      <c r="AC510" s="30">
        <f t="shared" ref="AC510:AC511" si="356">(Y510/Y509-1)/(A510-A509)</f>
        <v>-0.1439716312056738</v>
      </c>
      <c r="AD510" s="30">
        <f t="shared" si="315"/>
        <v>-0.1439716312056738</v>
      </c>
      <c r="AE510" s="15">
        <f>data!G509</f>
        <v>0.22222222222222221</v>
      </c>
      <c r="AF510" s="30">
        <f t="shared" si="354"/>
        <v>0</v>
      </c>
      <c r="AG510" s="30">
        <f t="shared" si="322"/>
        <v>0</v>
      </c>
      <c r="AH510" s="15" t="str">
        <f t="shared" si="326"/>
        <v/>
      </c>
      <c r="AI510" s="9">
        <f>data!C509</f>
        <v>20.15806723660484</v>
      </c>
      <c r="AJ510" s="8">
        <f t="shared" si="323"/>
        <v>2.4777006937562129E-2</v>
      </c>
      <c r="AK510" s="8">
        <f t="shared" si="324"/>
        <v>2.4777006937562129E-2</v>
      </c>
      <c r="AL510" s="74">
        <f t="shared" si="327"/>
        <v>2.4777006937562129E-2</v>
      </c>
      <c r="AR510" s="46">
        <f t="shared" si="317"/>
        <v>0</v>
      </c>
      <c r="AS510" s="46">
        <f t="shared" si="336"/>
        <v>-0.1439716312056738</v>
      </c>
      <c r="AT510" s="46">
        <f t="shared" si="318"/>
        <v>-0.1439716312056738</v>
      </c>
    </row>
    <row r="511" spans="1:46">
      <c r="A511">
        <v>1878</v>
      </c>
      <c r="B511">
        <v>1878</v>
      </c>
      <c r="C511">
        <f t="shared" si="310"/>
        <v>1878</v>
      </c>
      <c r="D511">
        <f t="shared" si="311"/>
        <v>1878</v>
      </c>
      <c r="E511" s="15">
        <f t="shared" si="312"/>
        <v>1878</v>
      </c>
      <c r="F511" s="9" t="str">
        <f>IF(data!V510="","",data!V510)</f>
        <v/>
      </c>
      <c r="G511" s="35"/>
      <c r="H511" s="35" t="str">
        <f t="shared" si="325"/>
        <v/>
      </c>
      <c r="I511" s="9">
        <f>IF(data!Z510="","",data!Z510)</f>
        <v>1525</v>
      </c>
      <c r="J511" s="9">
        <f t="shared" si="316"/>
        <v>1525</v>
      </c>
      <c r="K511" s="8">
        <f>M511</f>
        <v>1.0770505385252704E-2</v>
      </c>
      <c r="L511" s="45">
        <f>J511/J510-1</f>
        <v>1.0770505385252704E-2</v>
      </c>
      <c r="M511" s="8">
        <f>(I511/I510-1)/(C511-C510)</f>
        <v>1.0770505385252704E-2</v>
      </c>
      <c r="N511" s="8">
        <f t="shared" si="313"/>
        <v>1.0770505385252704E-2</v>
      </c>
      <c r="P511" s="20" t="str">
        <f>IF(data!U510="","",data!U510)</f>
        <v/>
      </c>
      <c r="Q511" s="20">
        <f>IF(ISNA(data!Y510)=TRUE,"",IF(data!Y510="","",data!Y510))</f>
        <v>4.4944150672888492</v>
      </c>
      <c r="R511" s="20">
        <f t="shared" si="320"/>
        <v>4.4944150672888492</v>
      </c>
      <c r="S511" s="8">
        <f>U511</f>
        <v>-8.2533215262736714E-4</v>
      </c>
      <c r="T511" s="34">
        <f>R511/R510-1</f>
        <v>-8.2533215262736714E-4</v>
      </c>
      <c r="U511" s="30">
        <f t="shared" si="355"/>
        <v>-8.2533215262736714E-4</v>
      </c>
      <c r="V511" s="30">
        <f t="shared" si="314"/>
        <v>-8.2533215262736714E-4</v>
      </c>
      <c r="X511" s="9" t="str">
        <f>IF(data!W510="","",data!W510)</f>
        <v/>
      </c>
      <c r="Y511" s="96">
        <f>IF(data!AA510="",#N/A,data!AA510)</f>
        <v>6862.5</v>
      </c>
      <c r="Z511" s="99">
        <f t="shared" si="321"/>
        <v>6862.5</v>
      </c>
      <c r="AA511" s="8">
        <f>AC511</f>
        <v>1.0770505385252704E-2</v>
      </c>
      <c r="AB511" s="34">
        <f>Z511/Z510-1</f>
        <v>1.0770505385252704E-2</v>
      </c>
      <c r="AC511" s="30">
        <f t="shared" si="356"/>
        <v>1.0770505385252704E-2</v>
      </c>
      <c r="AD511" s="30">
        <f t="shared" si="315"/>
        <v>1.0770505385252704E-2</v>
      </c>
      <c r="AE511" s="15">
        <f>data!G510</f>
        <v>0.22222222222222221</v>
      </c>
      <c r="AF511" s="30">
        <f t="shared" si="354"/>
        <v>0</v>
      </c>
      <c r="AG511" s="30">
        <f t="shared" si="322"/>
        <v>0</v>
      </c>
      <c r="AH511" s="15" t="str">
        <f t="shared" si="326"/>
        <v/>
      </c>
      <c r="AI511" s="9">
        <f>data!C510</f>
        <v>20.392009989834293</v>
      </c>
      <c r="AJ511" s="8">
        <f t="shared" si="323"/>
        <v>1.1605415860734825E-2</v>
      </c>
      <c r="AK511" s="8">
        <f t="shared" si="324"/>
        <v>1.1605415860734825E-2</v>
      </c>
      <c r="AL511" s="74">
        <f t="shared" si="327"/>
        <v>1.1605415860734825E-2</v>
      </c>
      <c r="AR511" s="46" t="str">
        <f t="shared" si="317"/>
        <v/>
      </c>
      <c r="AS511" s="46" t="str">
        <f t="shared" si="336"/>
        <v/>
      </c>
      <c r="AT511" s="46" t="str">
        <f t="shared" si="318"/>
        <v/>
      </c>
    </row>
    <row r="512" spans="1:46">
      <c r="A512">
        <v>1879</v>
      </c>
      <c r="B512">
        <v>1879</v>
      </c>
      <c r="C512">
        <f t="shared" si="310"/>
        <v>1879</v>
      </c>
      <c r="D512">
        <f t="shared" si="311"/>
        <v>1879</v>
      </c>
      <c r="E512" s="15">
        <f t="shared" si="312"/>
        <v>1879</v>
      </c>
      <c r="F512" s="9" t="str">
        <f>IF(data!V511="","",data!V511)</f>
        <v/>
      </c>
      <c r="G512" s="35"/>
      <c r="H512" s="35" t="str">
        <f t="shared" si="325"/>
        <v/>
      </c>
      <c r="I512" s="9" t="str">
        <f>IF(data!Z511="","",data!Z511)</f>
        <v/>
      </c>
      <c r="J512" s="9">
        <f t="shared" si="316"/>
        <v>1525</v>
      </c>
      <c r="K512" s="49">
        <f>K513</f>
        <v>-5.464480874316946E-3</v>
      </c>
      <c r="L512" s="45">
        <f t="shared" si="319"/>
        <v>0</v>
      </c>
      <c r="N512" s="8" t="str">
        <f t="shared" si="313"/>
        <v/>
      </c>
      <c r="P512" s="20" t="str">
        <f>IF(data!U511="","",data!U511)</f>
        <v/>
      </c>
      <c r="Q512" s="20" t="str">
        <f>IF(ISNA(data!Y511)=TRUE,"",IF(data!Y511="","",data!Y511))</f>
        <v/>
      </c>
      <c r="R512" s="20">
        <f t="shared" si="320"/>
        <v>4.4944150672888492</v>
      </c>
      <c r="S512" s="49">
        <f>S513</f>
        <v>-1.2818548593023968E-2</v>
      </c>
      <c r="T512" s="34">
        <f t="shared" ref="T512:T513" si="357">R512/R511-1</f>
        <v>0</v>
      </c>
      <c r="U512" s="15"/>
      <c r="V512" s="30" t="str">
        <f t="shared" si="314"/>
        <v/>
      </c>
      <c r="X512" s="9" t="str">
        <f>IF(data!W511="","",data!W511)</f>
        <v/>
      </c>
      <c r="Y512" s="96" t="e">
        <f>IF(data!AA511="",#N/A,data!AA511)</f>
        <v>#N/A</v>
      </c>
      <c r="Z512" s="99">
        <f t="shared" si="321"/>
        <v>6862.5</v>
      </c>
      <c r="AA512" s="49">
        <f>AA513</f>
        <v>-5.464480874316946E-3</v>
      </c>
      <c r="AB512" s="34">
        <f t="shared" ref="AB512:AB513" si="358">Z512/Z511-1</f>
        <v>0</v>
      </c>
      <c r="AC512" s="15"/>
      <c r="AD512" s="30"/>
      <c r="AE512" s="15">
        <f>data!G511</f>
        <v>0.22222222222222221</v>
      </c>
      <c r="AF512" s="30">
        <f t="shared" si="354"/>
        <v>0</v>
      </c>
      <c r="AG512" s="30">
        <f t="shared" si="322"/>
        <v>0</v>
      </c>
      <c r="AH512" s="15" t="str">
        <f t="shared" si="326"/>
        <v/>
      </c>
      <c r="AI512" s="9">
        <f>data!C511</f>
        <v>20.080086318861682</v>
      </c>
      <c r="AJ512" s="8">
        <f t="shared" si="323"/>
        <v>-1.5296367112810794E-2</v>
      </c>
      <c r="AK512" s="8">
        <f t="shared" si="324"/>
        <v>-1.5296367112810794E-2</v>
      </c>
      <c r="AL512" s="74">
        <f t="shared" si="327"/>
        <v>-1.5296367112810794E-2</v>
      </c>
      <c r="AR512" s="46" t="str">
        <f t="shared" si="317"/>
        <v/>
      </c>
      <c r="AS512" s="46" t="str">
        <f t="shared" si="336"/>
        <v/>
      </c>
      <c r="AT512" s="46" t="str">
        <f t="shared" si="318"/>
        <v/>
      </c>
    </row>
    <row r="513" spans="1:46">
      <c r="A513">
        <v>1880</v>
      </c>
      <c r="B513">
        <v>1880</v>
      </c>
      <c r="C513">
        <f t="shared" si="310"/>
        <v>1880</v>
      </c>
      <c r="D513">
        <f t="shared" si="311"/>
        <v>1880</v>
      </c>
      <c r="E513" s="15">
        <f t="shared" si="312"/>
        <v>1880</v>
      </c>
      <c r="F513" s="9" t="str">
        <f>IF(data!V512="","",data!V512)</f>
        <v/>
      </c>
      <c r="G513" s="35"/>
      <c r="H513" s="35" t="str">
        <f t="shared" si="325"/>
        <v/>
      </c>
      <c r="I513" s="9" t="str">
        <f>IF(data!Z512="","",data!Z512)</f>
        <v/>
      </c>
      <c r="J513" s="9">
        <f t="shared" si="316"/>
        <v>1525</v>
      </c>
      <c r="K513" s="49">
        <f>K514</f>
        <v>-5.464480874316946E-3</v>
      </c>
      <c r="L513" s="45">
        <f t="shared" si="319"/>
        <v>0</v>
      </c>
      <c r="N513" s="8" t="str">
        <f t="shared" si="313"/>
        <v/>
      </c>
      <c r="P513" s="20" t="str">
        <f>IF(data!U512="","",data!U512)</f>
        <v/>
      </c>
      <c r="Q513" s="20" t="str">
        <f>IF(ISNA(data!Y512)=TRUE,"",IF(data!Y512="","",data!Y512))</f>
        <v/>
      </c>
      <c r="R513" s="20">
        <f t="shared" si="320"/>
        <v>4.4944150672888492</v>
      </c>
      <c r="S513" s="49">
        <f>S514</f>
        <v>-1.2818548593023968E-2</v>
      </c>
      <c r="T513" s="34">
        <f t="shared" si="357"/>
        <v>0</v>
      </c>
      <c r="U513" s="15"/>
      <c r="V513" s="30" t="str">
        <f t="shared" si="314"/>
        <v/>
      </c>
      <c r="X513" s="9" t="str">
        <f>IF(data!W512="","",data!W512)</f>
        <v/>
      </c>
      <c r="Y513" s="96" t="e">
        <f>IF(data!AA512="",#N/A,data!AA512)</f>
        <v>#N/A</v>
      </c>
      <c r="Z513" s="99">
        <f t="shared" si="321"/>
        <v>6862.5</v>
      </c>
      <c r="AA513" s="49">
        <f>AA514</f>
        <v>-5.464480874316946E-3</v>
      </c>
      <c r="AB513" s="34">
        <f t="shared" si="358"/>
        <v>0</v>
      </c>
      <c r="AC513" s="15"/>
      <c r="AD513" s="30"/>
      <c r="AE513" s="15">
        <f>data!G512</f>
        <v>0.22222222222222221</v>
      </c>
      <c r="AF513" s="30">
        <f t="shared" si="354"/>
        <v>0</v>
      </c>
      <c r="AG513" s="30">
        <f t="shared" si="322"/>
        <v>0</v>
      </c>
      <c r="AH513" s="15" t="str">
        <f t="shared" si="326"/>
        <v/>
      </c>
      <c r="AI513" s="9">
        <f>data!C512</f>
        <v>20.898885955164783</v>
      </c>
      <c r="AJ513" s="8">
        <f t="shared" si="323"/>
        <v>4.0776699029126284E-2</v>
      </c>
      <c r="AK513" s="8">
        <f t="shared" si="324"/>
        <v>4.0776699029126284E-2</v>
      </c>
      <c r="AL513" s="74">
        <f t="shared" si="327"/>
        <v>4.0776699029126284E-2</v>
      </c>
      <c r="AR513" s="46" t="str">
        <f t="shared" si="317"/>
        <v/>
      </c>
      <c r="AS513" s="46" t="str">
        <f t="shared" si="336"/>
        <v/>
      </c>
      <c r="AT513" s="46" t="str">
        <f t="shared" si="318"/>
        <v/>
      </c>
    </row>
    <row r="514" spans="1:46">
      <c r="A514">
        <v>1881</v>
      </c>
      <c r="B514">
        <v>1881</v>
      </c>
      <c r="C514">
        <f t="shared" si="310"/>
        <v>1881</v>
      </c>
      <c r="D514">
        <f t="shared" si="311"/>
        <v>1881</v>
      </c>
      <c r="E514" s="15">
        <f t="shared" si="312"/>
        <v>1881</v>
      </c>
      <c r="F514" s="9" t="str">
        <f>IF(data!V513="","",data!V513)</f>
        <v/>
      </c>
      <c r="G514" s="35"/>
      <c r="H514" s="35" t="str">
        <f t="shared" si="325"/>
        <v/>
      </c>
      <c r="I514" s="9">
        <f>IF(data!Z513="","",data!Z513)</f>
        <v>1500</v>
      </c>
      <c r="J514" s="9">
        <f t="shared" si="316"/>
        <v>1500</v>
      </c>
      <c r="K514" s="8">
        <f>M514</f>
        <v>-5.464480874316946E-3</v>
      </c>
      <c r="L514" s="45">
        <f>J514/J513-1</f>
        <v>-1.6393442622950838E-2</v>
      </c>
      <c r="M514" s="8">
        <f>(I514/I511-1)/(C514-C511)</f>
        <v>-5.464480874316946E-3</v>
      </c>
      <c r="N514" s="8"/>
      <c r="P514" s="20" t="str">
        <f>IF(data!U513="","",data!U513)</f>
        <v/>
      </c>
      <c r="Q514" s="20">
        <f>IF(ISNA(data!Y513)=TRUE,"",IF(data!Y513="","",data!Y513))</f>
        <v>4.3215794334770656</v>
      </c>
      <c r="R514" s="20">
        <f t="shared" si="320"/>
        <v>4.3215794334770656</v>
      </c>
      <c r="S514" s="8">
        <f>U514</f>
        <v>-1.2818548593023968E-2</v>
      </c>
      <c r="T514" s="34">
        <f>R514/R513-1</f>
        <v>-3.8455645779071901E-2</v>
      </c>
      <c r="U514" s="30">
        <f>(Q514/Q511-1)/(A514-A511)</f>
        <v>-1.2818548593023968E-2</v>
      </c>
      <c r="V514" s="30"/>
      <c r="X514" s="9" t="str">
        <f>IF(data!W513="","",data!W513)</f>
        <v/>
      </c>
      <c r="Y514" s="96">
        <f>IF(data!AA513="",#N/A,data!AA513)</f>
        <v>6750</v>
      </c>
      <c r="Z514" s="99">
        <f t="shared" si="321"/>
        <v>6750</v>
      </c>
      <c r="AA514" s="8">
        <f>AC514</f>
        <v>-5.464480874316946E-3</v>
      </c>
      <c r="AB514" s="34">
        <f>Z514/Z513-1</f>
        <v>-1.6393442622950838E-2</v>
      </c>
      <c r="AC514" s="30">
        <f>(Y514/Y511-1)/(A514-A511)</f>
        <v>-5.464480874316946E-3</v>
      </c>
      <c r="AD514" s="30"/>
      <c r="AE514" s="15">
        <f>data!G513</f>
        <v>0.22222222222222221</v>
      </c>
      <c r="AF514" s="30">
        <f t="shared" si="354"/>
        <v>0</v>
      </c>
      <c r="AG514" s="30">
        <f t="shared" si="322"/>
        <v>0</v>
      </c>
      <c r="AH514" s="15" t="str">
        <f t="shared" si="326"/>
        <v/>
      </c>
      <c r="AI514" s="9">
        <f>data!C513</f>
        <v>20.859895496293205</v>
      </c>
      <c r="AJ514" s="8">
        <f t="shared" si="323"/>
        <v>-1.8656716417910779E-3</v>
      </c>
      <c r="AK514" s="8">
        <f t="shared" si="324"/>
        <v>-1.8656716417910779E-3</v>
      </c>
      <c r="AL514" s="74">
        <f t="shared" si="327"/>
        <v>-1.8656716417910779E-3</v>
      </c>
      <c r="AR514" s="46" t="str">
        <f t="shared" si="317"/>
        <v/>
      </c>
      <c r="AS514" s="46" t="str">
        <f t="shared" si="336"/>
        <v/>
      </c>
      <c r="AT514" s="46" t="str">
        <f t="shared" si="318"/>
        <v/>
      </c>
    </row>
    <row r="515" spans="1:46">
      <c r="A515">
        <v>1882</v>
      </c>
      <c r="B515">
        <v>1882</v>
      </c>
      <c r="C515">
        <f t="shared" si="310"/>
        <v>1882</v>
      </c>
      <c r="D515">
        <f t="shared" si="311"/>
        <v>1882</v>
      </c>
      <c r="E515" s="15">
        <f t="shared" si="312"/>
        <v>1882</v>
      </c>
      <c r="F515" s="9" t="str">
        <f>IF(data!V514="","",data!V514)</f>
        <v/>
      </c>
      <c r="G515" s="35"/>
      <c r="H515" s="35" t="str">
        <f t="shared" si="325"/>
        <v/>
      </c>
      <c r="I515" s="9" t="str">
        <f>IF(data!Z514="","",data!Z514)</f>
        <v/>
      </c>
      <c r="J515" s="9">
        <f t="shared" si="316"/>
        <v>1500</v>
      </c>
      <c r="K515" s="49">
        <f t="shared" ref="K515:K518" si="359">K516</f>
        <v>-7.7777777777777779E-2</v>
      </c>
      <c r="L515" s="45">
        <f t="shared" si="319"/>
        <v>0</v>
      </c>
      <c r="N515" s="8" t="str">
        <f t="shared" si="313"/>
        <v/>
      </c>
      <c r="P515" s="20" t="str">
        <f>IF(data!U514="","",data!U514)</f>
        <v/>
      </c>
      <c r="Q515" s="20" t="str">
        <f>IF(ISNA(data!Y514)=TRUE,"",IF(data!Y514="","",data!Y514))</f>
        <v/>
      </c>
      <c r="R515" s="20">
        <f t="shared" si="320"/>
        <v>4.3215794334770656</v>
      </c>
      <c r="S515" s="49">
        <f t="shared" ref="S515:S518" si="360">S516</f>
        <v>-6.9713444331181318E-2</v>
      </c>
      <c r="T515" s="34">
        <f t="shared" ref="T515:T575" si="361">R515/R514-1</f>
        <v>0</v>
      </c>
      <c r="U515" s="15"/>
      <c r="V515" s="30" t="str">
        <f t="shared" si="314"/>
        <v/>
      </c>
      <c r="X515" s="9" t="str">
        <f>IF(data!W514="","",data!W514)</f>
        <v/>
      </c>
      <c r="Y515" s="96" t="e">
        <f>IF(data!AA514="",#N/A,data!AA514)</f>
        <v>#N/A</v>
      </c>
      <c r="Z515" s="99">
        <f t="shared" si="321"/>
        <v>6750</v>
      </c>
      <c r="AA515" s="49">
        <f t="shared" ref="AA515:AA518" si="362">AA516</f>
        <v>-7.7777777777777779E-2</v>
      </c>
      <c r="AB515" s="34">
        <f t="shared" ref="AB515:AB575" si="363">Z515/Z514-1</f>
        <v>0</v>
      </c>
      <c r="AC515" s="15"/>
      <c r="AD515" s="30"/>
      <c r="AE515" s="15">
        <f>data!G514</f>
        <v>0.22222222222222221</v>
      </c>
      <c r="AF515" s="30">
        <f t="shared" si="354"/>
        <v>0</v>
      </c>
      <c r="AG515" s="30">
        <f t="shared" si="322"/>
        <v>0</v>
      </c>
      <c r="AH515" s="15" t="str">
        <f t="shared" si="326"/>
        <v/>
      </c>
      <c r="AI515" s="9">
        <f>data!C514</f>
        <v>20.392009989834293</v>
      </c>
      <c r="AJ515" s="8">
        <f t="shared" si="323"/>
        <v>-2.2429906542056122E-2</v>
      </c>
      <c r="AK515" s="8">
        <f t="shared" si="324"/>
        <v>-2.2429906542056122E-2</v>
      </c>
      <c r="AL515" s="74">
        <f t="shared" si="327"/>
        <v>-2.2429906542056122E-2</v>
      </c>
      <c r="AR515" s="46" t="str">
        <f t="shared" si="317"/>
        <v/>
      </c>
      <c r="AS515" s="46" t="str">
        <f t="shared" si="336"/>
        <v/>
      </c>
      <c r="AT515" s="46" t="str">
        <f t="shared" si="318"/>
        <v/>
      </c>
    </row>
    <row r="516" spans="1:46">
      <c r="A516">
        <v>1883</v>
      </c>
      <c r="B516">
        <v>1883</v>
      </c>
      <c r="C516">
        <f t="shared" si="310"/>
        <v>1883</v>
      </c>
      <c r="D516">
        <f t="shared" si="311"/>
        <v>1883</v>
      </c>
      <c r="E516" s="15">
        <f t="shared" si="312"/>
        <v>1883</v>
      </c>
      <c r="F516" s="9" t="str">
        <f>IF(data!V515="","",data!V515)</f>
        <v/>
      </c>
      <c r="G516" s="35"/>
      <c r="H516" s="35" t="str">
        <f t="shared" si="325"/>
        <v/>
      </c>
      <c r="I516" s="9" t="str">
        <f>IF(data!Z515="","",data!Z515)</f>
        <v/>
      </c>
      <c r="J516" s="9">
        <f t="shared" si="316"/>
        <v>1500</v>
      </c>
      <c r="K516" s="49">
        <f t="shared" si="359"/>
        <v>-7.7777777777777779E-2</v>
      </c>
      <c r="L516" s="45">
        <f t="shared" si="319"/>
        <v>0</v>
      </c>
      <c r="N516" s="8" t="str">
        <f t="shared" si="313"/>
        <v/>
      </c>
      <c r="P516" s="20" t="str">
        <f>IF(data!U515="","",data!U515)</f>
        <v/>
      </c>
      <c r="Q516" s="20" t="str">
        <f>IF(ISNA(data!Y515)=TRUE,"",IF(data!Y515="","",data!Y515))</f>
        <v/>
      </c>
      <c r="R516" s="20">
        <f t="shared" si="320"/>
        <v>4.3215794334770656</v>
      </c>
      <c r="S516" s="49">
        <f t="shared" si="360"/>
        <v>-6.9713444331181318E-2</v>
      </c>
      <c r="T516" s="34">
        <f t="shared" si="361"/>
        <v>0</v>
      </c>
      <c r="U516" s="15"/>
      <c r="V516" s="30" t="str">
        <f t="shared" si="314"/>
        <v/>
      </c>
      <c r="X516" s="9" t="str">
        <f>IF(data!W515="","",data!W515)</f>
        <v/>
      </c>
      <c r="Y516" s="96" t="e">
        <f>IF(data!AA515="",#N/A,data!AA515)</f>
        <v>#N/A</v>
      </c>
      <c r="Z516" s="99">
        <f t="shared" si="321"/>
        <v>6750</v>
      </c>
      <c r="AA516" s="49">
        <f t="shared" si="362"/>
        <v>-7.7777777777777779E-2</v>
      </c>
      <c r="AB516" s="34">
        <f t="shared" si="363"/>
        <v>0</v>
      </c>
      <c r="AC516" s="15"/>
      <c r="AD516" s="30"/>
      <c r="AE516" s="15">
        <f>data!G515</f>
        <v>0.22222222222222221</v>
      </c>
      <c r="AF516" s="30">
        <f t="shared" si="354"/>
        <v>0</v>
      </c>
      <c r="AG516" s="30">
        <f t="shared" si="322"/>
        <v>0</v>
      </c>
      <c r="AH516" s="15" t="str">
        <f t="shared" si="326"/>
        <v/>
      </c>
      <c r="AI516" s="9">
        <f>data!C515</f>
        <v>20.606457513627966</v>
      </c>
      <c r="AJ516" s="8">
        <f t="shared" si="323"/>
        <v>1.051625239005749E-2</v>
      </c>
      <c r="AK516" s="8">
        <f t="shared" si="324"/>
        <v>1.051625239005749E-2</v>
      </c>
      <c r="AL516" s="74">
        <f t="shared" si="327"/>
        <v>1.051625239005749E-2</v>
      </c>
      <c r="AR516" s="46" t="str">
        <f t="shared" si="317"/>
        <v/>
      </c>
      <c r="AS516" s="46" t="str">
        <f t="shared" si="336"/>
        <v/>
      </c>
      <c r="AT516" s="46" t="str">
        <f t="shared" si="318"/>
        <v/>
      </c>
    </row>
    <row r="517" spans="1:46">
      <c r="A517">
        <v>1884</v>
      </c>
      <c r="B517">
        <v>1884</v>
      </c>
      <c r="C517">
        <f t="shared" ref="C517:C582" si="364">A517</f>
        <v>1884</v>
      </c>
      <c r="D517">
        <f t="shared" ref="D517:D582" si="365">A517</f>
        <v>1884</v>
      </c>
      <c r="E517" s="15">
        <f t="shared" ref="E517:E582" si="366">A517</f>
        <v>1884</v>
      </c>
      <c r="F517" s="9" t="str">
        <f>IF(data!V516="","",data!V516)</f>
        <v/>
      </c>
      <c r="G517" s="35"/>
      <c r="H517" s="35" t="str">
        <f t="shared" si="325"/>
        <v/>
      </c>
      <c r="I517" s="9" t="str">
        <f>IF(data!Z516="","",data!Z516)</f>
        <v/>
      </c>
      <c r="J517" s="9">
        <f t="shared" si="316"/>
        <v>1500</v>
      </c>
      <c r="K517" s="49">
        <f t="shared" si="359"/>
        <v>-7.7777777777777779E-2</v>
      </c>
      <c r="L517" s="45">
        <f t="shared" si="319"/>
        <v>0</v>
      </c>
      <c r="N517" s="8" t="str">
        <f t="shared" ref="N517:N547" si="367">IF(I517="","",I517/I516-1)</f>
        <v/>
      </c>
      <c r="P517" s="20" t="str">
        <f>IF(data!U516="","",data!U516)</f>
        <v/>
      </c>
      <c r="Q517" s="20" t="str">
        <f>IF(ISNA(data!Y516)=TRUE,"",IF(data!Y516="","",data!Y516))</f>
        <v/>
      </c>
      <c r="R517" s="20">
        <f t="shared" si="320"/>
        <v>4.3215794334770656</v>
      </c>
      <c r="S517" s="49">
        <f t="shared" si="360"/>
        <v>-6.9713444331181318E-2</v>
      </c>
      <c r="T517" s="34">
        <f t="shared" si="361"/>
        <v>0</v>
      </c>
      <c r="U517" s="15"/>
      <c r="V517" s="30" t="str">
        <f t="shared" ref="V517:V547" si="368">IF(Q517="","",Q517/Q516-1)</f>
        <v/>
      </c>
      <c r="X517" s="9" t="str">
        <f>IF(data!W516="","",data!W516)</f>
        <v/>
      </c>
      <c r="Y517" s="96" t="e">
        <f>IF(data!AA516="",#N/A,data!AA516)</f>
        <v>#N/A</v>
      </c>
      <c r="Z517" s="99">
        <f t="shared" si="321"/>
        <v>6750</v>
      </c>
      <c r="AA517" s="49">
        <f t="shared" si="362"/>
        <v>-7.7777777777777779E-2</v>
      </c>
      <c r="AB517" s="34">
        <f t="shared" si="363"/>
        <v>0</v>
      </c>
      <c r="AC517" s="15"/>
      <c r="AD517" s="30"/>
      <c r="AE517" s="15">
        <f>data!G516</f>
        <v>0.22222222222222221</v>
      </c>
      <c r="AF517" s="30">
        <f t="shared" si="354"/>
        <v>0</v>
      </c>
      <c r="AG517" s="30">
        <f t="shared" si="322"/>
        <v>0</v>
      </c>
      <c r="AH517" s="15" t="str">
        <f t="shared" si="326"/>
        <v/>
      </c>
      <c r="AI517" s="9">
        <f>data!C516</f>
        <v>20.15806723660484</v>
      </c>
      <c r="AJ517" s="8">
        <f t="shared" si="323"/>
        <v>-2.1759697256386046E-2</v>
      </c>
      <c r="AK517" s="8">
        <f t="shared" si="324"/>
        <v>-2.1759697256386046E-2</v>
      </c>
      <c r="AL517" s="74">
        <f t="shared" si="327"/>
        <v>-2.1759697256386046E-2</v>
      </c>
      <c r="AR517" s="46" t="str">
        <f t="shared" si="317"/>
        <v/>
      </c>
      <c r="AS517" s="46" t="str">
        <f t="shared" si="336"/>
        <v/>
      </c>
      <c r="AT517" s="46" t="str">
        <f t="shared" si="318"/>
        <v/>
      </c>
    </row>
    <row r="518" spans="1:46">
      <c r="A518">
        <v>1885</v>
      </c>
      <c r="B518">
        <v>1885</v>
      </c>
      <c r="C518">
        <f t="shared" si="364"/>
        <v>1885</v>
      </c>
      <c r="D518">
        <f t="shared" si="365"/>
        <v>1885</v>
      </c>
      <c r="E518" s="15">
        <f t="shared" si="366"/>
        <v>1885</v>
      </c>
      <c r="F518" s="9" t="str">
        <f>IF(data!V517="","",data!V517)</f>
        <v/>
      </c>
      <c r="G518" s="35"/>
      <c r="H518" s="35">
        <f t="shared" si="325"/>
        <v>0</v>
      </c>
      <c r="I518" s="9" t="str">
        <f>IF(data!Z517="","",data!Z517)</f>
        <v/>
      </c>
      <c r="J518" s="9">
        <f t="shared" ref="J518:J581" si="369">IF(I518="",J517,I518)</f>
        <v>1500</v>
      </c>
      <c r="K518" s="49">
        <f t="shared" si="359"/>
        <v>-7.7777777777777779E-2</v>
      </c>
      <c r="L518" s="45">
        <f t="shared" si="319"/>
        <v>0</v>
      </c>
      <c r="N518" s="8" t="str">
        <f t="shared" si="367"/>
        <v/>
      </c>
      <c r="P518" s="20" t="str">
        <f>IF(data!U517="","",data!U517)</f>
        <v/>
      </c>
      <c r="Q518" s="20" t="str">
        <f>IF(ISNA(data!Y517)=TRUE,"",IF(data!Y517="","",data!Y517))</f>
        <v/>
      </c>
      <c r="R518" s="20">
        <f t="shared" si="320"/>
        <v>4.3215794334770656</v>
      </c>
      <c r="S518" s="49">
        <f t="shared" si="360"/>
        <v>-6.9713444331181318E-2</v>
      </c>
      <c r="T518" s="34">
        <f t="shared" si="361"/>
        <v>0</v>
      </c>
      <c r="U518" s="15"/>
      <c r="V518" s="30" t="str">
        <f t="shared" si="368"/>
        <v/>
      </c>
      <c r="X518" s="9" t="str">
        <f>IF(data!W517="","",data!W517)</f>
        <v/>
      </c>
      <c r="Y518" s="96" t="e">
        <f>IF(data!AA517="",#N/A,data!AA517)</f>
        <v>#N/A</v>
      </c>
      <c r="Z518" s="99">
        <f t="shared" si="321"/>
        <v>6750</v>
      </c>
      <c r="AA518" s="49">
        <f t="shared" si="362"/>
        <v>-7.7777777777777779E-2</v>
      </c>
      <c r="AB518" s="34">
        <f t="shared" si="363"/>
        <v>0</v>
      </c>
      <c r="AC518" s="15"/>
      <c r="AD518" s="30"/>
      <c r="AE518" s="15">
        <f>data!G517</f>
        <v>0.22222222222222221</v>
      </c>
      <c r="AF518" s="30">
        <f t="shared" si="354"/>
        <v>0</v>
      </c>
      <c r="AG518" s="30">
        <f t="shared" si="322"/>
        <v>0</v>
      </c>
      <c r="AH518" s="15" t="str">
        <f t="shared" si="326"/>
        <v/>
      </c>
      <c r="AI518" s="9">
        <f>data!C517</f>
        <v>19.456238976916467</v>
      </c>
      <c r="AJ518" s="8">
        <f t="shared" si="323"/>
        <v>-3.481624758220514E-2</v>
      </c>
      <c r="AK518" s="8">
        <f t="shared" si="324"/>
        <v>-3.481624758220514E-2</v>
      </c>
      <c r="AL518" s="74">
        <f t="shared" si="327"/>
        <v>-3.481624758220514E-2</v>
      </c>
      <c r="AR518" s="46" t="str">
        <f t="shared" ref="AR518:AR581" si="370">IF(G518="","",(1+G518)/(1+AF518)-1)</f>
        <v/>
      </c>
      <c r="AS518" s="46" t="str">
        <f t="shared" si="336"/>
        <v/>
      </c>
      <c r="AT518" s="46" t="str">
        <f t="shared" ref="AT518:AT581" si="371">IF(AR518&lt;&gt;"",IF(AD518&lt;&gt;"",SUM(AR518,AD518),""),"")</f>
        <v/>
      </c>
    </row>
    <row r="519" spans="1:46">
      <c r="A519">
        <v>1886</v>
      </c>
      <c r="B519">
        <v>1886</v>
      </c>
      <c r="C519">
        <f t="shared" si="364"/>
        <v>1886</v>
      </c>
      <c r="D519">
        <f t="shared" si="365"/>
        <v>1886</v>
      </c>
      <c r="E519" s="15">
        <f t="shared" si="366"/>
        <v>1886</v>
      </c>
      <c r="F519" s="9">
        <f>IF(data!V518="","",data!V518)</f>
        <v>0</v>
      </c>
      <c r="G519" s="35">
        <v>0</v>
      </c>
      <c r="H519" s="35">
        <f t="shared" si="325"/>
        <v>0</v>
      </c>
      <c r="I519" s="9" t="str">
        <f>IF(data!Z518="","",data!Z518)</f>
        <v/>
      </c>
      <c r="J519" s="9">
        <f t="shared" si="369"/>
        <v>1500</v>
      </c>
      <c r="K519" s="49">
        <f>K520</f>
        <v>-7.7777777777777779E-2</v>
      </c>
      <c r="L519" s="45">
        <f t="shared" ref="L519:L582" si="372">J519/J518-1</f>
        <v>0</v>
      </c>
      <c r="N519" s="8" t="str">
        <f t="shared" si="367"/>
        <v/>
      </c>
      <c r="P519" s="20">
        <f>IF(data!U518="","",data!U518)</f>
        <v>0</v>
      </c>
      <c r="Q519" s="20" t="str">
        <f>IF(ISNA(data!Y518)=TRUE,"",IF(data!Y518="","",data!Y518))</f>
        <v/>
      </c>
      <c r="R519" s="20">
        <f t="shared" ref="R519:R582" si="373">IF(Q519="",R518,Q519)</f>
        <v>4.3215794334770656</v>
      </c>
      <c r="S519" s="49">
        <f>S520</f>
        <v>-6.9713444331181318E-2</v>
      </c>
      <c r="T519" s="34">
        <f t="shared" si="361"/>
        <v>0</v>
      </c>
      <c r="U519" s="15"/>
      <c r="V519" s="30" t="str">
        <f t="shared" si="368"/>
        <v/>
      </c>
      <c r="X519" s="9">
        <f>IF(data!W518="","",data!W518)</f>
        <v>0</v>
      </c>
      <c r="Y519" s="96" t="e">
        <f>IF(data!AA518="",#N/A,data!AA518)</f>
        <v>#N/A</v>
      </c>
      <c r="Z519" s="99">
        <f t="shared" ref="Z519:Z581" si="374">IF(ISNA(Y519),Z518,Y519)</f>
        <v>6750</v>
      </c>
      <c r="AA519" s="49">
        <f>AA520</f>
        <v>-7.7777777777777779E-2</v>
      </c>
      <c r="AB519" s="34">
        <f t="shared" si="363"/>
        <v>0</v>
      </c>
      <c r="AC519" s="15"/>
      <c r="AD519" s="30"/>
      <c r="AE519" s="15">
        <f>data!G518</f>
        <v>0.22222222222222221</v>
      </c>
      <c r="AF519" s="30">
        <f t="shared" si="354"/>
        <v>0</v>
      </c>
      <c r="AG519" s="30">
        <f t="shared" ref="AG519:AG582" si="375">AE519/AE518-1</f>
        <v>0</v>
      </c>
      <c r="AH519" s="15" t="str">
        <f t="shared" si="326"/>
        <v/>
      </c>
      <c r="AI519" s="9">
        <f>data!C518</f>
        <v>19.397753288609103</v>
      </c>
      <c r="AJ519" s="8">
        <f t="shared" ref="AJ519:AJ581" si="376">AI519/AI518-1</f>
        <v>-3.0060120240480437E-3</v>
      </c>
      <c r="AK519" s="8">
        <f t="shared" ref="AK519:AK581" si="377">AI519/AI518-1</f>
        <v>-3.0060120240480437E-3</v>
      </c>
      <c r="AL519" s="74">
        <f t="shared" si="327"/>
        <v>-3.0060120240480437E-3</v>
      </c>
      <c r="AR519" s="46">
        <f t="shared" si="370"/>
        <v>0</v>
      </c>
      <c r="AS519" s="46" t="str">
        <f t="shared" si="336"/>
        <v/>
      </c>
      <c r="AT519" s="46" t="str">
        <f t="shared" si="371"/>
        <v/>
      </c>
    </row>
    <row r="520" spans="1:46" s="79" customFormat="1">
      <c r="A520" s="79">
        <v>1887</v>
      </c>
      <c r="B520" s="79">
        <v>1887</v>
      </c>
      <c r="C520" s="79">
        <f t="shared" si="364"/>
        <v>1887</v>
      </c>
      <c r="D520" s="79">
        <f t="shared" si="365"/>
        <v>1887</v>
      </c>
      <c r="E520" s="79">
        <f t="shared" si="366"/>
        <v>1887</v>
      </c>
      <c r="F520" s="80">
        <f>IF(data!V519="","",data!V519)</f>
        <v>0</v>
      </c>
      <c r="G520" s="81">
        <v>0</v>
      </c>
      <c r="H520" s="81">
        <f t="shared" si="325"/>
        <v>0</v>
      </c>
      <c r="I520" s="80">
        <f>IF(data!Z519="","",data!Z519)</f>
        <v>800</v>
      </c>
      <c r="J520" s="80">
        <f t="shared" si="369"/>
        <v>800</v>
      </c>
      <c r="K520" s="81">
        <f t="shared" ref="K520:K548" si="378">M520</f>
        <v>-7.7777777777777779E-2</v>
      </c>
      <c r="L520" s="82">
        <f t="shared" si="372"/>
        <v>-0.46666666666666667</v>
      </c>
      <c r="M520" s="81">
        <f>(I520/I514-1)/(C520-C514)</f>
        <v>-7.7777777777777779E-2</v>
      </c>
      <c r="N520" s="8"/>
      <c r="P520" s="80">
        <f>IF(data!U519="","",data!U519)</f>
        <v>0</v>
      </c>
      <c r="Q520" s="80">
        <f>IF(ISNA(data!Y519)=TRUE,"",IF(data!Y519="","",data!Y519))</f>
        <v>2.5139463099261765</v>
      </c>
      <c r="R520" s="80">
        <f t="shared" si="373"/>
        <v>2.5139463099261765</v>
      </c>
      <c r="S520" s="81">
        <f t="shared" ref="S520:S548" si="379">U520</f>
        <v>-6.9713444331181318E-2</v>
      </c>
      <c r="T520" s="82">
        <f t="shared" si="361"/>
        <v>-0.41828066598708791</v>
      </c>
      <c r="U520" s="81">
        <f>(Q520/Q514-1)/(A520-A514)</f>
        <v>-6.9713444331181318E-2</v>
      </c>
      <c r="V520" s="30"/>
      <c r="X520" s="80">
        <f>IF(data!W519="","",data!W519)</f>
        <v>0</v>
      </c>
      <c r="Y520" s="97">
        <f>IF(data!AA519="",#N/A,data!AA519)</f>
        <v>3600</v>
      </c>
      <c r="Z520" s="97">
        <f t="shared" si="374"/>
        <v>3600</v>
      </c>
      <c r="AA520" s="81">
        <f t="shared" ref="AA520:AA548" si="380">AC520</f>
        <v>-7.7777777777777779E-2</v>
      </c>
      <c r="AB520" s="82">
        <f t="shared" si="363"/>
        <v>-0.46666666666666667</v>
      </c>
      <c r="AC520" s="81">
        <f>(Y520/Y514-1)/(A520-A514)</f>
        <v>-7.7777777777777779E-2</v>
      </c>
      <c r="AD520" s="30"/>
      <c r="AE520" s="79">
        <f>data!G519</f>
        <v>0.22222222222222221</v>
      </c>
      <c r="AF520" s="81">
        <f t="shared" si="354"/>
        <v>0</v>
      </c>
      <c r="AG520" s="81">
        <f t="shared" si="375"/>
        <v>0</v>
      </c>
      <c r="AH520" s="79" t="str">
        <f t="shared" si="326"/>
        <v/>
      </c>
      <c r="AI520" s="80">
        <f>data!C519</f>
        <v>19.124820076508065</v>
      </c>
      <c r="AJ520" s="81">
        <f t="shared" si="376"/>
        <v>-1.4070351758794231E-2</v>
      </c>
      <c r="AK520" s="81">
        <f t="shared" si="377"/>
        <v>-1.4070351758794231E-2</v>
      </c>
      <c r="AL520" s="83">
        <f t="shared" si="327"/>
        <v>-1.4070351758794231E-2</v>
      </c>
      <c r="AR520" s="84">
        <f t="shared" si="370"/>
        <v>0</v>
      </c>
      <c r="AS520" s="84" t="str">
        <f t="shared" si="336"/>
        <v/>
      </c>
      <c r="AT520" s="84" t="str">
        <f t="shared" si="371"/>
        <v/>
      </c>
    </row>
    <row r="521" spans="1:46">
      <c r="A521">
        <v>1888</v>
      </c>
      <c r="B521">
        <v>1888</v>
      </c>
      <c r="C521">
        <f t="shared" si="364"/>
        <v>1888</v>
      </c>
      <c r="D521">
        <f t="shared" si="365"/>
        <v>1888</v>
      </c>
      <c r="E521" s="15">
        <f t="shared" si="366"/>
        <v>1888</v>
      </c>
      <c r="F521" s="9">
        <f>IF(data!V520="","",data!V520)</f>
        <v>0</v>
      </c>
      <c r="G521" s="35">
        <f t="shared" si="334"/>
        <v>0</v>
      </c>
      <c r="H521" s="35">
        <f t="shared" ref="H521:H582" si="381">IF(F522="","",F522/J521)</f>
        <v>0</v>
      </c>
      <c r="I521" s="9">
        <f>IF(data!Z520="","",data!Z520)</f>
        <v>800</v>
      </c>
      <c r="J521" s="9">
        <f t="shared" si="369"/>
        <v>800</v>
      </c>
      <c r="K521" s="8">
        <f t="shared" si="378"/>
        <v>0</v>
      </c>
      <c r="L521" s="45">
        <f t="shared" si="372"/>
        <v>0</v>
      </c>
      <c r="M521" s="8">
        <f t="shared" ref="M521:M548" si="382">(I521/I520-1)/(C521-C520)</f>
        <v>0</v>
      </c>
      <c r="N521" s="8">
        <f t="shared" si="367"/>
        <v>0</v>
      </c>
      <c r="P521" s="20">
        <f>IF(data!U520="","",data!U520)</f>
        <v>0</v>
      </c>
      <c r="Q521" s="20">
        <f>IF(ISNA(data!Y520)=TRUE,"",IF(data!Y520="","",data!Y520))</f>
        <v>2.618026889636496</v>
      </c>
      <c r="R521" s="20">
        <f t="shared" si="373"/>
        <v>2.618026889636496</v>
      </c>
      <c r="S521" s="8">
        <f t="shared" si="379"/>
        <v>4.140127388535042E-2</v>
      </c>
      <c r="T521" s="34">
        <f t="shared" si="361"/>
        <v>4.140127388535042E-2</v>
      </c>
      <c r="U521" s="30">
        <f>(Q521/Q520-1)/(A521-A520)</f>
        <v>4.140127388535042E-2</v>
      </c>
      <c r="V521" s="30">
        <f t="shared" si="368"/>
        <v>4.140127388535042E-2</v>
      </c>
      <c r="X521" s="9">
        <f>IF(data!W520="","",data!W520)</f>
        <v>0</v>
      </c>
      <c r="Y521" s="96">
        <f>IF(data!AA520="",#N/A,data!AA520)</f>
        <v>3600</v>
      </c>
      <c r="Z521" s="99">
        <f t="shared" si="374"/>
        <v>3600</v>
      </c>
      <c r="AA521" s="8">
        <f t="shared" si="380"/>
        <v>0</v>
      </c>
      <c r="AB521" s="34">
        <f t="shared" si="363"/>
        <v>0</v>
      </c>
      <c r="AC521" s="30">
        <f t="shared" ref="AC521:AC548" si="383">(Y521/Y520-1)/(A521-A520)</f>
        <v>0</v>
      </c>
      <c r="AD521" s="30">
        <f t="shared" ref="AD521:AD547" si="384">IF(Y521="","",Y521/Y520-1)</f>
        <v>0</v>
      </c>
      <c r="AE521" s="15">
        <f>data!G520</f>
        <v>0.22222222222222221</v>
      </c>
      <c r="AF521" s="30">
        <f t="shared" si="354"/>
        <v>0</v>
      </c>
      <c r="AG521" s="30">
        <f t="shared" si="375"/>
        <v>0</v>
      </c>
      <c r="AH521" s="15" t="str">
        <f t="shared" ref="AH521:AH582" si="385">IF(AE521=AE520,"",IF(AE520=AE519,"",AE521/AE520-1))</f>
        <v/>
      </c>
      <c r="AI521" s="9">
        <f>data!C520</f>
        <v>18.364506128512339</v>
      </c>
      <c r="AJ521" s="8">
        <f t="shared" si="376"/>
        <v>-3.9755351681956763E-2</v>
      </c>
      <c r="AK521" s="8">
        <f t="shared" si="377"/>
        <v>-3.9755351681956763E-2</v>
      </c>
      <c r="AL521" s="74">
        <f t="shared" ref="AL521:AL582" si="386">IF(AI521=AI520,"",IF(AI520=AI519,"",AI521/AI520-1))</f>
        <v>-3.9755351681956763E-2</v>
      </c>
      <c r="AR521" s="46">
        <f t="shared" si="370"/>
        <v>0</v>
      </c>
      <c r="AS521" s="46">
        <f t="shared" si="336"/>
        <v>0</v>
      </c>
      <c r="AT521" s="46">
        <f t="shared" si="371"/>
        <v>0</v>
      </c>
    </row>
    <row r="522" spans="1:46">
      <c r="A522">
        <v>1889</v>
      </c>
      <c r="B522">
        <v>1889</v>
      </c>
      <c r="C522">
        <f t="shared" si="364"/>
        <v>1889</v>
      </c>
      <c r="D522">
        <f t="shared" si="365"/>
        <v>1889</v>
      </c>
      <c r="E522" s="15">
        <f t="shared" si="366"/>
        <v>1889</v>
      </c>
      <c r="F522" s="9">
        <f>IF(data!V521="","",data!V521)</f>
        <v>0</v>
      </c>
      <c r="G522" s="35">
        <f t="shared" si="334"/>
        <v>0</v>
      </c>
      <c r="H522" s="35">
        <f t="shared" si="381"/>
        <v>2.4E-2</v>
      </c>
      <c r="I522" s="9">
        <f>IF(data!Z521="","",data!Z521)</f>
        <v>1000</v>
      </c>
      <c r="J522" s="9">
        <f t="shared" si="369"/>
        <v>1000</v>
      </c>
      <c r="K522" s="8">
        <f t="shared" si="378"/>
        <v>0.25</v>
      </c>
      <c r="L522" s="45">
        <f t="shared" si="372"/>
        <v>0.25</v>
      </c>
      <c r="M522" s="8">
        <f t="shared" si="382"/>
        <v>0.25</v>
      </c>
      <c r="N522" s="8">
        <f t="shared" si="367"/>
        <v>0.25</v>
      </c>
      <c r="P522" s="20">
        <f>IF(data!U521="","",data!U521)</f>
        <v>0</v>
      </c>
      <c r="Q522" s="20">
        <f>IF(ISNA(data!Y521)=TRUE,"",IF(data!Y521="","",data!Y521))</f>
        <v>3.2246094796516469</v>
      </c>
      <c r="R522" s="20">
        <f t="shared" si="373"/>
        <v>3.2246094796516469</v>
      </c>
      <c r="S522" s="8">
        <f t="shared" si="379"/>
        <v>0.23169456066945626</v>
      </c>
      <c r="T522" s="34">
        <f t="shared" si="361"/>
        <v>0.23169456066945626</v>
      </c>
      <c r="U522" s="30">
        <f t="shared" ref="U522:U548" si="387">(Q522/Q521-1)/(A522-A521)</f>
        <v>0.23169456066945626</v>
      </c>
      <c r="V522" s="30">
        <f t="shared" si="368"/>
        <v>0.23169456066945626</v>
      </c>
      <c r="X522" s="9">
        <f>IF(data!W521="","",data!W521)</f>
        <v>0</v>
      </c>
      <c r="Y522" s="96">
        <f>IF(data!AA521="",#N/A,data!AA521)</f>
        <v>4500</v>
      </c>
      <c r="Z522" s="99">
        <f t="shared" si="374"/>
        <v>4500</v>
      </c>
      <c r="AA522" s="8">
        <f t="shared" si="380"/>
        <v>0.25</v>
      </c>
      <c r="AB522" s="34">
        <f t="shared" si="363"/>
        <v>0.25</v>
      </c>
      <c r="AC522" s="30">
        <f t="shared" si="383"/>
        <v>0.25</v>
      </c>
      <c r="AD522" s="30">
        <f t="shared" si="384"/>
        <v>0.25</v>
      </c>
      <c r="AE522" s="15">
        <f>data!G521</f>
        <v>0.22222222222222221</v>
      </c>
      <c r="AF522" s="30">
        <f t="shared" si="354"/>
        <v>0</v>
      </c>
      <c r="AG522" s="30">
        <f t="shared" si="375"/>
        <v>0</v>
      </c>
      <c r="AH522" s="15" t="str">
        <f t="shared" si="385"/>
        <v/>
      </c>
      <c r="AI522" s="9">
        <f>data!C521</f>
        <v>18.637439340613369</v>
      </c>
      <c r="AJ522" s="8">
        <f t="shared" si="376"/>
        <v>1.4861995753715274E-2</v>
      </c>
      <c r="AK522" s="8">
        <f t="shared" si="377"/>
        <v>1.4861995753715274E-2</v>
      </c>
      <c r="AL522" s="74">
        <f t="shared" si="386"/>
        <v>1.4861995753715274E-2</v>
      </c>
      <c r="AR522" s="46">
        <f t="shared" si="370"/>
        <v>0</v>
      </c>
      <c r="AS522" s="46">
        <f t="shared" si="336"/>
        <v>0.25</v>
      </c>
      <c r="AT522" s="46">
        <f t="shared" si="371"/>
        <v>0.25</v>
      </c>
    </row>
    <row r="523" spans="1:46">
      <c r="A523">
        <v>1890</v>
      </c>
      <c r="B523">
        <v>1890</v>
      </c>
      <c r="C523">
        <f t="shared" si="364"/>
        <v>1890</v>
      </c>
      <c r="D523">
        <f t="shared" si="365"/>
        <v>1890</v>
      </c>
      <c r="E523" s="15">
        <f t="shared" si="366"/>
        <v>1890</v>
      </c>
      <c r="F523" s="9">
        <f>IF(data!V522="","",data!V522)</f>
        <v>24</v>
      </c>
      <c r="G523" s="35">
        <f t="shared" si="334"/>
        <v>2.4E-2</v>
      </c>
      <c r="H523" s="35">
        <f t="shared" si="381"/>
        <v>0.1875</v>
      </c>
      <c r="I523" s="9">
        <f>IF(data!Z522="","",data!Z522)</f>
        <v>1600</v>
      </c>
      <c r="J523" s="9">
        <f t="shared" si="369"/>
        <v>1600</v>
      </c>
      <c r="K523" s="8">
        <f t="shared" si="378"/>
        <v>0.60000000000000009</v>
      </c>
      <c r="L523" s="45">
        <f t="shared" si="372"/>
        <v>0.60000000000000009</v>
      </c>
      <c r="M523" s="8">
        <f t="shared" si="382"/>
        <v>0.60000000000000009</v>
      </c>
      <c r="N523" s="8">
        <f t="shared" si="367"/>
        <v>0.60000000000000009</v>
      </c>
      <c r="P523" s="20">
        <f>IF(data!U522="","",data!U522)</f>
        <v>7.5882502462694748E-2</v>
      </c>
      <c r="Q523" s="20">
        <f>IF(ISNA(data!Y522)=TRUE,"",IF(data!Y522="","",data!Y522))</f>
        <v>5.0588334975129836</v>
      </c>
      <c r="R523" s="20">
        <f t="shared" si="373"/>
        <v>5.0588334975129836</v>
      </c>
      <c r="S523" s="8">
        <f t="shared" si="379"/>
        <v>0.56882051282051282</v>
      </c>
      <c r="T523" s="34">
        <f t="shared" si="361"/>
        <v>0.56882051282051282</v>
      </c>
      <c r="U523" s="30">
        <f t="shared" si="387"/>
        <v>0.56882051282051282</v>
      </c>
      <c r="V523" s="30">
        <f t="shared" si="368"/>
        <v>0.56882051282051282</v>
      </c>
      <c r="X523" s="9">
        <f>IF(data!W522="","",data!W522)</f>
        <v>108</v>
      </c>
      <c r="Y523" s="96">
        <f>IF(data!AA522="",#N/A,data!AA522)</f>
        <v>7200</v>
      </c>
      <c r="Z523" s="99">
        <f t="shared" si="374"/>
        <v>7200</v>
      </c>
      <c r="AA523" s="8">
        <f t="shared" si="380"/>
        <v>0.60000000000000009</v>
      </c>
      <c r="AB523" s="34">
        <f t="shared" si="363"/>
        <v>0.60000000000000009</v>
      </c>
      <c r="AC523" s="30">
        <f t="shared" si="383"/>
        <v>0.60000000000000009</v>
      </c>
      <c r="AD523" s="30">
        <f t="shared" si="384"/>
        <v>0.60000000000000009</v>
      </c>
      <c r="AE523" s="15">
        <f>data!G522</f>
        <v>0.22222222222222221</v>
      </c>
      <c r="AF523" s="30">
        <f t="shared" si="354"/>
        <v>0</v>
      </c>
      <c r="AG523" s="30">
        <f t="shared" si="375"/>
        <v>0</v>
      </c>
      <c r="AH523" s="15" t="str">
        <f t="shared" si="385"/>
        <v/>
      </c>
      <c r="AI523" s="9">
        <f>data!C522</f>
        <v>19.007848699893344</v>
      </c>
      <c r="AJ523" s="8">
        <f t="shared" si="376"/>
        <v>1.9874476987447931E-2</v>
      </c>
      <c r="AK523" s="8">
        <f t="shared" si="377"/>
        <v>1.9874476987447931E-2</v>
      </c>
      <c r="AL523" s="74">
        <f t="shared" si="386"/>
        <v>1.9874476987447931E-2</v>
      </c>
      <c r="AR523" s="46">
        <f t="shared" si="370"/>
        <v>2.4000000000000021E-2</v>
      </c>
      <c r="AS523" s="46">
        <f t="shared" si="336"/>
        <v>0.62400000000000011</v>
      </c>
      <c r="AT523" s="46">
        <f t="shared" si="371"/>
        <v>0.62400000000000011</v>
      </c>
    </row>
    <row r="524" spans="1:46">
      <c r="A524">
        <v>1891</v>
      </c>
      <c r="B524">
        <v>1891</v>
      </c>
      <c r="C524">
        <f t="shared" si="364"/>
        <v>1891</v>
      </c>
      <c r="D524">
        <f t="shared" si="365"/>
        <v>1891</v>
      </c>
      <c r="E524" s="15">
        <f t="shared" si="366"/>
        <v>1891</v>
      </c>
      <c r="F524" s="9">
        <f>IF(data!V523="","",data!V523)</f>
        <v>300</v>
      </c>
      <c r="G524" s="35">
        <f t="shared" ref="G524:G582" si="388">F524/I523</f>
        <v>0.1875</v>
      </c>
      <c r="H524" s="35">
        <f t="shared" si="381"/>
        <v>6.1728395061728392E-2</v>
      </c>
      <c r="I524" s="9">
        <f>IF(data!Z523="","",data!Z523)</f>
        <v>4860</v>
      </c>
      <c r="J524" s="9">
        <f t="shared" si="369"/>
        <v>4860</v>
      </c>
      <c r="K524" s="8">
        <f t="shared" si="378"/>
        <v>2.0375000000000001</v>
      </c>
      <c r="L524" s="45">
        <f t="shared" si="372"/>
        <v>2.0375000000000001</v>
      </c>
      <c r="M524" s="8">
        <f t="shared" si="382"/>
        <v>2.0375000000000001</v>
      </c>
      <c r="N524" s="8">
        <f t="shared" si="367"/>
        <v>2.0375000000000001</v>
      </c>
      <c r="P524" s="20">
        <f>IF(data!U523="","",data!U523)</f>
        <v>0.93133736028609493</v>
      </c>
      <c r="Q524" s="20">
        <f>IF(ISNA(data!Y523)=TRUE,"",IF(data!Y523="","",data!Y523))</f>
        <v>15.087665236634738</v>
      </c>
      <c r="R524" s="20">
        <f t="shared" si="373"/>
        <v>15.087665236634738</v>
      </c>
      <c r="S524" s="8">
        <f t="shared" si="379"/>
        <v>1.9824395770392749</v>
      </c>
      <c r="T524" s="34">
        <f t="shared" si="361"/>
        <v>1.9824395770392749</v>
      </c>
      <c r="U524" s="30">
        <f t="shared" si="387"/>
        <v>1.9824395770392749</v>
      </c>
      <c r="V524" s="30">
        <f t="shared" si="368"/>
        <v>1.9824395770392749</v>
      </c>
      <c r="X524" s="9">
        <f>IF(data!W523="","",data!W523)</f>
        <v>1350</v>
      </c>
      <c r="Y524" s="96">
        <f>IF(data!AA523="",#N/A,data!AA523)</f>
        <v>21870</v>
      </c>
      <c r="Z524" s="99">
        <f t="shared" si="374"/>
        <v>21870</v>
      </c>
      <c r="AA524" s="8">
        <f t="shared" si="380"/>
        <v>2.0375000000000001</v>
      </c>
      <c r="AB524" s="34">
        <f t="shared" si="363"/>
        <v>2.0375000000000001</v>
      </c>
      <c r="AC524" s="30">
        <f t="shared" si="383"/>
        <v>2.0375000000000001</v>
      </c>
      <c r="AD524" s="30">
        <f t="shared" si="384"/>
        <v>2.0375000000000001</v>
      </c>
      <c r="AE524" s="15">
        <f>data!G523</f>
        <v>0.22222222222222221</v>
      </c>
      <c r="AF524" s="30">
        <f t="shared" si="354"/>
        <v>0</v>
      </c>
      <c r="AG524" s="30">
        <f t="shared" si="375"/>
        <v>0</v>
      </c>
      <c r="AH524" s="15" t="str">
        <f t="shared" si="385"/>
        <v/>
      </c>
      <c r="AI524" s="9">
        <f>data!C523</f>
        <v>19.358762829737529</v>
      </c>
      <c r="AJ524" s="8">
        <f t="shared" si="376"/>
        <v>1.8461538461538529E-2</v>
      </c>
      <c r="AK524" s="8">
        <f t="shared" si="377"/>
        <v>1.8461538461538529E-2</v>
      </c>
      <c r="AL524" s="74">
        <f t="shared" si="386"/>
        <v>1.8461538461538529E-2</v>
      </c>
      <c r="AR524" s="46">
        <f t="shared" si="370"/>
        <v>0.1875</v>
      </c>
      <c r="AS524" s="46">
        <f t="shared" si="336"/>
        <v>2.2250000000000001</v>
      </c>
      <c r="AT524" s="46">
        <f t="shared" si="371"/>
        <v>2.2250000000000001</v>
      </c>
    </row>
    <row r="525" spans="1:46">
      <c r="A525">
        <v>1892</v>
      </c>
      <c r="B525">
        <v>1892</v>
      </c>
      <c r="C525">
        <f t="shared" si="364"/>
        <v>1892</v>
      </c>
      <c r="D525">
        <f t="shared" si="365"/>
        <v>1892</v>
      </c>
      <c r="E525" s="15">
        <f t="shared" si="366"/>
        <v>1892</v>
      </c>
      <c r="F525" s="9">
        <f>IF(data!V524="","",data!V524)</f>
        <v>300</v>
      </c>
      <c r="G525" s="35">
        <f t="shared" si="388"/>
        <v>6.1728395061728392E-2</v>
      </c>
      <c r="H525" s="35">
        <f t="shared" si="381"/>
        <v>5.1903114186851208E-2</v>
      </c>
      <c r="I525" s="9">
        <f>IF(data!Z524="","",data!Z524)</f>
        <v>5780</v>
      </c>
      <c r="J525" s="9">
        <f t="shared" si="369"/>
        <v>5780</v>
      </c>
      <c r="K525" s="8">
        <f t="shared" si="378"/>
        <v>0.18930041152263377</v>
      </c>
      <c r="L525" s="45">
        <f t="shared" si="372"/>
        <v>0.18930041152263377</v>
      </c>
      <c r="M525" s="8">
        <f t="shared" si="382"/>
        <v>0.18930041152263377</v>
      </c>
      <c r="N525" s="8">
        <f t="shared" si="367"/>
        <v>0.18930041152263377</v>
      </c>
      <c r="P525" s="20">
        <f>IF(data!U524="","",data!U524)</f>
        <v>0.97349263027799171</v>
      </c>
      <c r="Q525" s="20">
        <f>IF(ISNA(data!Y524)=TRUE,"",IF(data!Y524="","",data!Y524))</f>
        <v>18.755958010022638</v>
      </c>
      <c r="R525" s="20">
        <f t="shared" si="373"/>
        <v>18.755958010022638</v>
      </c>
      <c r="S525" s="8">
        <f t="shared" si="379"/>
        <v>0.2431319038336579</v>
      </c>
      <c r="T525" s="34">
        <f t="shared" si="361"/>
        <v>0.2431319038336579</v>
      </c>
      <c r="U525" s="30">
        <f t="shared" si="387"/>
        <v>0.2431319038336579</v>
      </c>
      <c r="V525" s="30">
        <f t="shared" si="368"/>
        <v>0.2431319038336579</v>
      </c>
      <c r="X525" s="9">
        <f>IF(data!W524="","",data!W524)</f>
        <v>1350</v>
      </c>
      <c r="Y525" s="96">
        <f>IF(data!AA524="",#N/A,data!AA524)</f>
        <v>26010</v>
      </c>
      <c r="Z525" s="99">
        <f t="shared" si="374"/>
        <v>26010</v>
      </c>
      <c r="AA525" s="8">
        <f t="shared" si="380"/>
        <v>0.18930041152263377</v>
      </c>
      <c r="AB525" s="34">
        <f t="shared" si="363"/>
        <v>0.18930041152263377</v>
      </c>
      <c r="AC525" s="30">
        <f t="shared" si="383"/>
        <v>0.18930041152263377</v>
      </c>
      <c r="AD525" s="30">
        <f t="shared" si="384"/>
        <v>0.18930041152263377</v>
      </c>
      <c r="AE525" s="15">
        <f>data!G524</f>
        <v>0.22222222222222221</v>
      </c>
      <c r="AF525" s="30">
        <f t="shared" si="354"/>
        <v>0</v>
      </c>
      <c r="AG525" s="30">
        <f t="shared" si="375"/>
        <v>0</v>
      </c>
      <c r="AH525" s="15" t="str">
        <f t="shared" si="385"/>
        <v/>
      </c>
      <c r="AI525" s="9">
        <f>data!C524</f>
        <v>18.520467963998644</v>
      </c>
      <c r="AJ525" s="8">
        <f t="shared" si="376"/>
        <v>-4.3303121852970694E-2</v>
      </c>
      <c r="AK525" s="8">
        <f t="shared" si="377"/>
        <v>-4.3303121852970694E-2</v>
      </c>
      <c r="AL525" s="74">
        <f t="shared" si="386"/>
        <v>-4.3303121852970694E-2</v>
      </c>
      <c r="AR525" s="46">
        <f t="shared" si="370"/>
        <v>6.1728395061728447E-2</v>
      </c>
      <c r="AS525" s="46">
        <f t="shared" si="336"/>
        <v>0.25102880658436216</v>
      </c>
      <c r="AT525" s="46">
        <f t="shared" si="371"/>
        <v>0.25102880658436222</v>
      </c>
    </row>
    <row r="526" spans="1:46">
      <c r="A526">
        <v>1893</v>
      </c>
      <c r="B526">
        <v>1893</v>
      </c>
      <c r="C526">
        <f t="shared" si="364"/>
        <v>1893</v>
      </c>
      <c r="D526">
        <f t="shared" si="365"/>
        <v>1893</v>
      </c>
      <c r="E526" s="15">
        <f t="shared" si="366"/>
        <v>1893</v>
      </c>
      <c r="F526" s="9">
        <f>IF(data!V525="","",data!V525)</f>
        <v>300</v>
      </c>
      <c r="G526" s="35">
        <f t="shared" si="388"/>
        <v>5.1903114186851208E-2</v>
      </c>
      <c r="H526" s="35">
        <f t="shared" si="381"/>
        <v>5.0335570469798654E-2</v>
      </c>
      <c r="I526" s="9">
        <f>IF(data!Z525="","",data!Z525)</f>
        <v>5960</v>
      </c>
      <c r="J526" s="9">
        <f t="shared" si="369"/>
        <v>5960</v>
      </c>
      <c r="K526" s="8">
        <f t="shared" si="378"/>
        <v>3.114186851211076E-2</v>
      </c>
      <c r="L526" s="45">
        <f t="shared" si="372"/>
        <v>3.114186851211076E-2</v>
      </c>
      <c r="M526" s="8">
        <f t="shared" si="382"/>
        <v>3.114186851211076E-2</v>
      </c>
      <c r="N526" s="8">
        <f t="shared" si="367"/>
        <v>3.114186851211076E-2</v>
      </c>
      <c r="P526" s="20">
        <f>IF(data!U525="","",data!U525)</f>
        <v>0.99335982681427748</v>
      </c>
      <c r="Q526" s="20">
        <f>IF(ISNA(data!Y525)=TRUE,"",IF(data!Y525="","",data!Y525))</f>
        <v>19.734748559376975</v>
      </c>
      <c r="R526" s="20">
        <f t="shared" si="373"/>
        <v>19.734748559376975</v>
      </c>
      <c r="S526" s="8">
        <f t="shared" si="379"/>
        <v>5.2185580114398888E-2</v>
      </c>
      <c r="T526" s="34">
        <f t="shared" si="361"/>
        <v>5.2185580114398888E-2</v>
      </c>
      <c r="U526" s="30">
        <f t="shared" si="387"/>
        <v>5.2185580114398888E-2</v>
      </c>
      <c r="V526" s="30">
        <f t="shared" si="368"/>
        <v>5.2185580114398888E-2</v>
      </c>
      <c r="X526" s="9">
        <f>IF(data!W525="","",data!W525)</f>
        <v>1350</v>
      </c>
      <c r="Y526" s="96">
        <f>IF(data!AA525="",#N/A,data!AA525)</f>
        <v>26820</v>
      </c>
      <c r="Z526" s="99">
        <f t="shared" si="374"/>
        <v>26820</v>
      </c>
      <c r="AA526" s="8">
        <f t="shared" si="380"/>
        <v>3.114186851211076E-2</v>
      </c>
      <c r="AB526" s="34">
        <f t="shared" si="363"/>
        <v>3.114186851211076E-2</v>
      </c>
      <c r="AC526" s="30">
        <f t="shared" si="383"/>
        <v>3.114186851211076E-2</v>
      </c>
      <c r="AD526" s="30">
        <f t="shared" si="384"/>
        <v>3.114186851211076E-2</v>
      </c>
      <c r="AE526" s="15">
        <f>data!G525</f>
        <v>0.22222222222222221</v>
      </c>
      <c r="AF526" s="30">
        <f t="shared" si="354"/>
        <v>0</v>
      </c>
      <c r="AG526" s="30">
        <f t="shared" si="375"/>
        <v>0</v>
      </c>
      <c r="AH526" s="15" t="str">
        <f t="shared" si="385"/>
        <v/>
      </c>
      <c r="AI526" s="9">
        <f>data!C525</f>
        <v>18.150058604718669</v>
      </c>
      <c r="AJ526" s="8">
        <f t="shared" si="376"/>
        <v>-2.0000000000000129E-2</v>
      </c>
      <c r="AK526" s="8">
        <f t="shared" si="377"/>
        <v>-2.0000000000000129E-2</v>
      </c>
      <c r="AL526" s="74">
        <f t="shared" si="386"/>
        <v>-2.0000000000000129E-2</v>
      </c>
      <c r="AR526" s="46">
        <f t="shared" si="370"/>
        <v>5.1903114186851118E-2</v>
      </c>
      <c r="AS526" s="46">
        <f t="shared" si="336"/>
        <v>8.3044982698961961E-2</v>
      </c>
      <c r="AT526" s="46">
        <f t="shared" si="371"/>
        <v>8.3044982698961878E-2</v>
      </c>
    </row>
    <row r="527" spans="1:46">
      <c r="A527">
        <v>1894</v>
      </c>
      <c r="B527">
        <v>1894</v>
      </c>
      <c r="C527">
        <f t="shared" si="364"/>
        <v>1894</v>
      </c>
      <c r="D527">
        <f t="shared" si="365"/>
        <v>1894</v>
      </c>
      <c r="E527" s="15">
        <f t="shared" si="366"/>
        <v>1894</v>
      </c>
      <c r="F527" s="9">
        <f>IF(data!V526="","",data!V526)</f>
        <v>300</v>
      </c>
      <c r="G527" s="35">
        <f t="shared" si="388"/>
        <v>5.0335570469798654E-2</v>
      </c>
      <c r="H527" s="35">
        <f t="shared" si="381"/>
        <v>0.05</v>
      </c>
      <c r="I527" s="9">
        <f>IF(data!Z526="","",data!Z526)</f>
        <v>6000</v>
      </c>
      <c r="J527" s="9">
        <f t="shared" si="369"/>
        <v>6000</v>
      </c>
      <c r="K527" s="8">
        <f t="shared" si="378"/>
        <v>6.7114093959732557E-3</v>
      </c>
      <c r="L527" s="45">
        <f t="shared" si="372"/>
        <v>6.7114093959732557E-3</v>
      </c>
      <c r="M527" s="8">
        <f t="shared" si="382"/>
        <v>6.7114093959732557E-3</v>
      </c>
      <c r="N527" s="8">
        <f t="shared" si="367"/>
        <v>6.7114093959732557E-3</v>
      </c>
      <c r="P527" s="20">
        <f>IF(data!U526="","",data!U526)</f>
        <v>0.96335208204592937</v>
      </c>
      <c r="Q527" s="20">
        <f>IF(ISNA(data!Y526)=TRUE,"",IF(data!Y526="","",data!Y526))</f>
        <v>19.267041640918581</v>
      </c>
      <c r="R527" s="20">
        <f t="shared" si="373"/>
        <v>19.267041640918581</v>
      </c>
      <c r="S527" s="8">
        <f t="shared" si="379"/>
        <v>-2.369966442953042E-2</v>
      </c>
      <c r="T527" s="34">
        <f t="shared" si="361"/>
        <v>-2.369966442953042E-2</v>
      </c>
      <c r="U527" s="30">
        <f t="shared" si="387"/>
        <v>-2.369966442953042E-2</v>
      </c>
      <c r="V527" s="30">
        <f t="shared" si="368"/>
        <v>-2.369966442953042E-2</v>
      </c>
      <c r="X527" s="9">
        <f>IF(data!W526="","",data!W526)</f>
        <v>1350</v>
      </c>
      <c r="Y527" s="96">
        <f>IF(data!AA526="",#N/A,data!AA526)</f>
        <v>27000</v>
      </c>
      <c r="Z527" s="99">
        <f t="shared" si="374"/>
        <v>27000</v>
      </c>
      <c r="AA527" s="8">
        <f t="shared" si="380"/>
        <v>6.7114093959732557E-3</v>
      </c>
      <c r="AB527" s="34">
        <f t="shared" si="363"/>
        <v>6.7114093959732557E-3</v>
      </c>
      <c r="AC527" s="30">
        <f t="shared" si="383"/>
        <v>6.7114093959732557E-3</v>
      </c>
      <c r="AD527" s="30">
        <f t="shared" si="384"/>
        <v>6.7114093959732557E-3</v>
      </c>
      <c r="AE527" s="15">
        <f>data!G526</f>
        <v>0.22222222222222221</v>
      </c>
      <c r="AF527" s="30">
        <f t="shared" si="354"/>
        <v>0</v>
      </c>
      <c r="AG527" s="30">
        <f t="shared" si="375"/>
        <v>0</v>
      </c>
      <c r="AH527" s="15" t="str">
        <f t="shared" si="385"/>
        <v/>
      </c>
      <c r="AI527" s="9">
        <f>data!C526</f>
        <v>18.715420258356524</v>
      </c>
      <c r="AJ527" s="8">
        <f t="shared" si="376"/>
        <v>3.1149301825993625E-2</v>
      </c>
      <c r="AK527" s="8">
        <f t="shared" si="377"/>
        <v>3.1149301825993625E-2</v>
      </c>
      <c r="AL527" s="74">
        <f t="shared" si="386"/>
        <v>3.1149301825993625E-2</v>
      </c>
      <c r="AR527" s="46">
        <f t="shared" si="370"/>
        <v>5.0335570469798752E-2</v>
      </c>
      <c r="AS527" s="46">
        <f t="shared" si="336"/>
        <v>5.704697986577191E-2</v>
      </c>
      <c r="AT527" s="46">
        <f t="shared" si="371"/>
        <v>5.7046979865772007E-2</v>
      </c>
    </row>
    <row r="528" spans="1:46">
      <c r="A528">
        <v>1895</v>
      </c>
      <c r="B528">
        <v>1895</v>
      </c>
      <c r="C528">
        <f t="shared" si="364"/>
        <v>1895</v>
      </c>
      <c r="D528">
        <f t="shared" si="365"/>
        <v>1895</v>
      </c>
      <c r="E528" s="15">
        <f t="shared" si="366"/>
        <v>1895</v>
      </c>
      <c r="F528" s="9">
        <f>IF(data!V527="","",data!V527)</f>
        <v>300</v>
      </c>
      <c r="G528" s="35">
        <f t="shared" si="388"/>
        <v>0.05</v>
      </c>
      <c r="H528" s="35">
        <f t="shared" si="381"/>
        <v>4.9833887043189369E-2</v>
      </c>
      <c r="I528" s="9">
        <f>IF(data!Z527="","",data!Z527)</f>
        <v>6020</v>
      </c>
      <c r="J528" s="9">
        <f t="shared" si="369"/>
        <v>6020</v>
      </c>
      <c r="K528" s="8">
        <f t="shared" si="378"/>
        <v>3.3333333333334103E-3</v>
      </c>
      <c r="L528" s="45">
        <f t="shared" si="372"/>
        <v>3.3333333333334103E-3</v>
      </c>
      <c r="M528" s="8">
        <f t="shared" si="382"/>
        <v>3.3333333333334103E-3</v>
      </c>
      <c r="N528" s="8">
        <f t="shared" si="367"/>
        <v>3.3333333333334103E-3</v>
      </c>
      <c r="P528" s="20">
        <f>IF(data!U527="","",data!U527)</f>
        <v>0.97864338493554748</v>
      </c>
      <c r="Q528" s="20">
        <f>IF(ISNA(data!Y527)=TRUE,"",IF(data!Y527="","",data!Y527))</f>
        <v>19.638110591039979</v>
      </c>
      <c r="R528" s="20">
        <f t="shared" si="373"/>
        <v>19.638110591039979</v>
      </c>
      <c r="S528" s="8">
        <f t="shared" si="379"/>
        <v>1.9259259259259309E-2</v>
      </c>
      <c r="T528" s="34">
        <f t="shared" si="361"/>
        <v>1.9259259259259309E-2</v>
      </c>
      <c r="U528" s="30">
        <f t="shared" si="387"/>
        <v>1.9259259259259309E-2</v>
      </c>
      <c r="V528" s="30">
        <f t="shared" si="368"/>
        <v>1.9259259259259309E-2</v>
      </c>
      <c r="X528" s="9">
        <f>IF(data!W527="","",data!W527)</f>
        <v>1350</v>
      </c>
      <c r="Y528" s="96">
        <f>IF(data!AA527="",#N/A,data!AA527)</f>
        <v>27090</v>
      </c>
      <c r="Z528" s="99">
        <f t="shared" si="374"/>
        <v>27090</v>
      </c>
      <c r="AA528" s="8">
        <f t="shared" si="380"/>
        <v>3.3333333333334103E-3</v>
      </c>
      <c r="AB528" s="34">
        <f t="shared" si="363"/>
        <v>3.3333333333334103E-3</v>
      </c>
      <c r="AC528" s="30">
        <f t="shared" si="383"/>
        <v>3.3333333333334103E-3</v>
      </c>
      <c r="AD528" s="30">
        <f t="shared" si="384"/>
        <v>3.3333333333334103E-3</v>
      </c>
      <c r="AE528" s="15">
        <f>data!G527</f>
        <v>0.22222222222222221</v>
      </c>
      <c r="AF528" s="30">
        <f t="shared" si="354"/>
        <v>0</v>
      </c>
      <c r="AG528" s="30">
        <f t="shared" si="375"/>
        <v>0</v>
      </c>
      <c r="AH528" s="15" t="str">
        <f t="shared" si="385"/>
        <v/>
      </c>
      <c r="AI528" s="9">
        <f>data!C527</f>
        <v>18.422991816819703</v>
      </c>
      <c r="AJ528" s="8">
        <f t="shared" si="376"/>
        <v>-1.5625E-2</v>
      </c>
      <c r="AK528" s="8">
        <f t="shared" si="377"/>
        <v>-1.5625E-2</v>
      </c>
      <c r="AL528" s="74">
        <f t="shared" si="386"/>
        <v>-1.5625E-2</v>
      </c>
      <c r="AR528" s="46">
        <f t="shared" si="370"/>
        <v>5.0000000000000044E-2</v>
      </c>
      <c r="AS528" s="46">
        <f t="shared" ref="AS528:AS570" si="389">IF(N528&lt;&gt;"",IF(G528&lt;&gt;"",SUM(G528,N528),""),"")</f>
        <v>5.3333333333333413E-2</v>
      </c>
      <c r="AT528" s="46">
        <f t="shared" si="371"/>
        <v>5.3333333333333455E-2</v>
      </c>
    </row>
    <row r="529" spans="1:46">
      <c r="A529">
        <v>1896</v>
      </c>
      <c r="B529">
        <v>1896</v>
      </c>
      <c r="C529">
        <f t="shared" si="364"/>
        <v>1896</v>
      </c>
      <c r="D529">
        <f t="shared" si="365"/>
        <v>1896</v>
      </c>
      <c r="E529" s="15">
        <f t="shared" si="366"/>
        <v>1896</v>
      </c>
      <c r="F529" s="9">
        <f>IF(data!V528="","",data!V528)</f>
        <v>300</v>
      </c>
      <c r="G529" s="35">
        <f t="shared" si="388"/>
        <v>4.9833887043189369E-2</v>
      </c>
      <c r="H529" s="35">
        <f t="shared" si="381"/>
        <v>5.2117263843648211E-2</v>
      </c>
      <c r="I529" s="9">
        <f>IF(data!Z528="","",data!Z528)</f>
        <v>6140</v>
      </c>
      <c r="J529" s="9">
        <f t="shared" si="369"/>
        <v>6140</v>
      </c>
      <c r="K529" s="8">
        <f t="shared" si="378"/>
        <v>1.9933554817275656E-2</v>
      </c>
      <c r="L529" s="45">
        <f t="shared" si="372"/>
        <v>1.9933554817275656E-2</v>
      </c>
      <c r="M529" s="8">
        <f t="shared" si="382"/>
        <v>1.9933554817275656E-2</v>
      </c>
      <c r="N529" s="8">
        <f t="shared" si="367"/>
        <v>1.9933554817275656E-2</v>
      </c>
      <c r="P529" s="20">
        <f>IF(data!U528="","",data!U528)</f>
        <v>0.99123043811799816</v>
      </c>
      <c r="Q529" s="20">
        <f>IF(ISNA(data!Y528)=TRUE,"",IF(data!Y528="","",data!Y528))</f>
        <v>20.287182966815028</v>
      </c>
      <c r="R529" s="20">
        <f t="shared" si="373"/>
        <v>20.287182966815028</v>
      </c>
      <c r="S529" s="8">
        <f t="shared" si="379"/>
        <v>3.305167127794828E-2</v>
      </c>
      <c r="T529" s="34">
        <f t="shared" si="361"/>
        <v>3.305167127794828E-2</v>
      </c>
      <c r="U529" s="30">
        <f t="shared" si="387"/>
        <v>3.305167127794828E-2</v>
      </c>
      <c r="V529" s="30">
        <f t="shared" si="368"/>
        <v>3.305167127794828E-2</v>
      </c>
      <c r="X529" s="9">
        <f>IF(data!W528="","",data!W528)</f>
        <v>1350</v>
      </c>
      <c r="Y529" s="96">
        <f>IF(data!AA528="",#N/A,data!AA528)</f>
        <v>27630</v>
      </c>
      <c r="Z529" s="99">
        <f t="shared" si="374"/>
        <v>27630</v>
      </c>
      <c r="AA529" s="8">
        <f t="shared" si="380"/>
        <v>1.9933554817275656E-2</v>
      </c>
      <c r="AB529" s="34">
        <f t="shared" si="363"/>
        <v>1.9933554817275656E-2</v>
      </c>
      <c r="AC529" s="30">
        <f t="shared" si="383"/>
        <v>1.9933554817275656E-2</v>
      </c>
      <c r="AD529" s="30">
        <f t="shared" si="384"/>
        <v>1.9933554817275656E-2</v>
      </c>
      <c r="AE529" s="15">
        <f>data!G528</f>
        <v>0.22222222222222221</v>
      </c>
      <c r="AF529" s="30">
        <f t="shared" si="354"/>
        <v>0</v>
      </c>
      <c r="AG529" s="30">
        <f t="shared" si="375"/>
        <v>0</v>
      </c>
      <c r="AH529" s="15" t="str">
        <f t="shared" si="385"/>
        <v/>
      </c>
      <c r="AI529" s="9">
        <f>data!C528</f>
        <v>18.189049063590247</v>
      </c>
      <c r="AJ529" s="8">
        <f t="shared" si="376"/>
        <v>-1.2698412698412653E-2</v>
      </c>
      <c r="AK529" s="8">
        <f t="shared" si="377"/>
        <v>-1.2698412698412653E-2</v>
      </c>
      <c r="AL529" s="74">
        <f t="shared" si="386"/>
        <v>-1.2698412698412653E-2</v>
      </c>
      <c r="AR529" s="46">
        <f t="shared" si="370"/>
        <v>4.9833887043189362E-2</v>
      </c>
      <c r="AS529" s="46">
        <f t="shared" si="389"/>
        <v>6.9767441860465018E-2</v>
      </c>
      <c r="AT529" s="46">
        <f t="shared" si="371"/>
        <v>6.9767441860465018E-2</v>
      </c>
    </row>
    <row r="530" spans="1:46">
      <c r="A530">
        <v>1897</v>
      </c>
      <c r="B530">
        <v>1897</v>
      </c>
      <c r="C530">
        <f t="shared" si="364"/>
        <v>1897</v>
      </c>
      <c r="D530">
        <f t="shared" si="365"/>
        <v>1897</v>
      </c>
      <c r="E530" s="15">
        <f t="shared" si="366"/>
        <v>1897</v>
      </c>
      <c r="F530" s="9">
        <f>IF(data!V529="","",data!V529)</f>
        <v>320</v>
      </c>
      <c r="G530" s="35">
        <f t="shared" si="388"/>
        <v>5.2117263843648211E-2</v>
      </c>
      <c r="H530" s="35">
        <f t="shared" si="381"/>
        <v>5.1612903225806452E-2</v>
      </c>
      <c r="I530" s="9">
        <f>IF(data!Z529="","",data!Z529)</f>
        <v>6200</v>
      </c>
      <c r="J530" s="9">
        <f t="shared" si="369"/>
        <v>6200</v>
      </c>
      <c r="K530" s="8">
        <f t="shared" si="378"/>
        <v>9.7719869706840434E-3</v>
      </c>
      <c r="L530" s="45">
        <f t="shared" si="372"/>
        <v>9.7719869706840434E-3</v>
      </c>
      <c r="M530" s="8">
        <f t="shared" si="382"/>
        <v>9.7719869706840434E-3</v>
      </c>
      <c r="N530" s="8">
        <f t="shared" si="367"/>
        <v>9.7719869706840434E-3</v>
      </c>
      <c r="P530" s="20">
        <f>IF(data!U529="","",data!U529)</f>
        <v>1.0664567913676015</v>
      </c>
      <c r="Q530" s="20">
        <f>IF(ISNA(data!Y529)=TRUE,"",IF(data!Y529="","",data!Y529))</f>
        <v>20.662600332747282</v>
      </c>
      <c r="R530" s="20">
        <f t="shared" si="373"/>
        <v>20.662600332747282</v>
      </c>
      <c r="S530" s="8">
        <f t="shared" si="379"/>
        <v>1.8505150101241208E-2</v>
      </c>
      <c r="T530" s="34">
        <f t="shared" si="361"/>
        <v>1.8505150101241208E-2</v>
      </c>
      <c r="U530" s="30">
        <f t="shared" si="387"/>
        <v>1.8505150101241208E-2</v>
      </c>
      <c r="V530" s="30">
        <f t="shared" si="368"/>
        <v>1.8505150101241208E-2</v>
      </c>
      <c r="X530" s="9">
        <f>IF(data!W529="","",data!W529)</f>
        <v>1440</v>
      </c>
      <c r="Y530" s="96">
        <f>IF(data!AA529="",#N/A,data!AA529)</f>
        <v>27900</v>
      </c>
      <c r="Z530" s="99">
        <f t="shared" si="374"/>
        <v>27900</v>
      </c>
      <c r="AA530" s="8">
        <f t="shared" si="380"/>
        <v>9.7719869706840434E-3</v>
      </c>
      <c r="AB530" s="34">
        <f t="shared" si="363"/>
        <v>9.7719869706840434E-3</v>
      </c>
      <c r="AC530" s="30">
        <f t="shared" si="383"/>
        <v>9.7719869706840434E-3</v>
      </c>
      <c r="AD530" s="30">
        <f t="shared" si="384"/>
        <v>9.7719869706840434E-3</v>
      </c>
      <c r="AE530" s="15">
        <f>data!G529</f>
        <v>0.22222222222222221</v>
      </c>
      <c r="AF530" s="30">
        <f t="shared" si="354"/>
        <v>0</v>
      </c>
      <c r="AG530" s="30">
        <f t="shared" si="375"/>
        <v>0</v>
      </c>
      <c r="AH530" s="15" t="str">
        <f t="shared" si="385"/>
        <v/>
      </c>
      <c r="AI530" s="9">
        <f>data!C529</f>
        <v>18.033087228103945</v>
      </c>
      <c r="AJ530" s="8">
        <f t="shared" si="376"/>
        <v>-8.5744908896032701E-3</v>
      </c>
      <c r="AK530" s="8">
        <f t="shared" si="377"/>
        <v>-8.5744908896032701E-3</v>
      </c>
      <c r="AL530" s="74">
        <f t="shared" si="386"/>
        <v>-8.5744908896032701E-3</v>
      </c>
      <c r="AR530" s="46">
        <f t="shared" si="370"/>
        <v>5.2117263843648232E-2</v>
      </c>
      <c r="AS530" s="46">
        <f t="shared" si="389"/>
        <v>6.1889250814332254E-2</v>
      </c>
      <c r="AT530" s="46">
        <f t="shared" si="371"/>
        <v>6.1889250814332275E-2</v>
      </c>
    </row>
    <row r="531" spans="1:46">
      <c r="A531">
        <v>1898</v>
      </c>
      <c r="B531">
        <v>1898</v>
      </c>
      <c r="C531">
        <f t="shared" si="364"/>
        <v>1898</v>
      </c>
      <c r="D531">
        <f t="shared" si="365"/>
        <v>1898</v>
      </c>
      <c r="E531" s="15">
        <f t="shared" si="366"/>
        <v>1898</v>
      </c>
      <c r="F531" s="9">
        <f>IF(data!V530="","",data!V530)</f>
        <v>320</v>
      </c>
      <c r="G531" s="35">
        <f t="shared" si="388"/>
        <v>5.1612903225806452E-2</v>
      </c>
      <c r="H531" s="35">
        <f t="shared" si="381"/>
        <v>5.128205128205128E-2</v>
      </c>
      <c r="I531" s="9">
        <f>IF(data!Z530="","",data!Z530)</f>
        <v>6240</v>
      </c>
      <c r="J531" s="9">
        <f t="shared" si="369"/>
        <v>6240</v>
      </c>
      <c r="K531" s="8">
        <f t="shared" si="378"/>
        <v>6.4516129032257119E-3</v>
      </c>
      <c r="L531" s="45">
        <f t="shared" si="372"/>
        <v>6.4516129032257119E-3</v>
      </c>
      <c r="M531" s="8">
        <f t="shared" si="382"/>
        <v>6.4516129032257119E-3</v>
      </c>
      <c r="N531" s="8">
        <f t="shared" si="367"/>
        <v>6.4516129032257119E-3</v>
      </c>
      <c r="P531" s="20">
        <f>IF(data!U530="","",data!U530)</f>
        <v>1.0539236453152045</v>
      </c>
      <c r="Q531" s="20">
        <f>IF(ISNA(data!Y530)=TRUE,"",IF(data!Y530="","",data!Y530))</f>
        <v>20.551511083646496</v>
      </c>
      <c r="R531" s="20">
        <f t="shared" si="373"/>
        <v>20.551511083646496</v>
      </c>
      <c r="S531" s="8">
        <f t="shared" si="379"/>
        <v>-5.3763440860211675E-3</v>
      </c>
      <c r="T531" s="34">
        <f t="shared" si="361"/>
        <v>-5.3763440860211675E-3</v>
      </c>
      <c r="U531" s="30">
        <f t="shared" si="387"/>
        <v>-5.3763440860211675E-3</v>
      </c>
      <c r="V531" s="30">
        <f t="shared" si="368"/>
        <v>-5.3763440860211675E-3</v>
      </c>
      <c r="X531" s="9">
        <f>IF(data!W530="","",data!W530)</f>
        <v>1440</v>
      </c>
      <c r="Y531" s="96">
        <f>IF(data!AA530="",#N/A,data!AA530)</f>
        <v>28080</v>
      </c>
      <c r="Z531" s="99">
        <f t="shared" si="374"/>
        <v>28080</v>
      </c>
      <c r="AA531" s="8">
        <f t="shared" si="380"/>
        <v>6.4516129032257119E-3</v>
      </c>
      <c r="AB531" s="34">
        <f t="shared" si="363"/>
        <v>6.4516129032257119E-3</v>
      </c>
      <c r="AC531" s="30">
        <f t="shared" si="383"/>
        <v>6.4516129032257119E-3</v>
      </c>
      <c r="AD531" s="30">
        <f t="shared" si="384"/>
        <v>6.4516129032257119E-3</v>
      </c>
      <c r="AE531" s="15">
        <f>data!G530</f>
        <v>0.22222222222222221</v>
      </c>
      <c r="AF531" s="30">
        <f t="shared" si="354"/>
        <v>0</v>
      </c>
      <c r="AG531" s="30">
        <f t="shared" si="375"/>
        <v>0</v>
      </c>
      <c r="AH531" s="15" t="str">
        <f t="shared" si="385"/>
        <v/>
      </c>
      <c r="AI531" s="9">
        <f>data!C530</f>
        <v>18.247534751897614</v>
      </c>
      <c r="AJ531" s="8">
        <f t="shared" si="376"/>
        <v>1.1891891891891992E-2</v>
      </c>
      <c r="AK531" s="8">
        <f t="shared" si="377"/>
        <v>1.1891891891891992E-2</v>
      </c>
      <c r="AL531" s="74">
        <f t="shared" si="386"/>
        <v>1.1891891891891992E-2</v>
      </c>
      <c r="AR531" s="46">
        <f t="shared" si="370"/>
        <v>5.1612903225806361E-2</v>
      </c>
      <c r="AS531" s="46">
        <f t="shared" si="389"/>
        <v>5.8064516129032163E-2</v>
      </c>
      <c r="AT531" s="46">
        <f t="shared" si="371"/>
        <v>5.8064516129032073E-2</v>
      </c>
    </row>
    <row r="532" spans="1:46">
      <c r="A532">
        <v>1899</v>
      </c>
      <c r="B532">
        <v>1899</v>
      </c>
      <c r="C532">
        <f t="shared" si="364"/>
        <v>1899</v>
      </c>
      <c r="D532">
        <f t="shared" si="365"/>
        <v>1899</v>
      </c>
      <c r="E532" s="15">
        <f t="shared" si="366"/>
        <v>1899</v>
      </c>
      <c r="F532" s="9">
        <f>IF(data!V531="","",data!V531)</f>
        <v>320</v>
      </c>
      <c r="G532" s="35">
        <f t="shared" si="388"/>
        <v>5.128205128205128E-2</v>
      </c>
      <c r="H532" s="35">
        <f t="shared" si="381"/>
        <v>5.0793650793650794E-2</v>
      </c>
      <c r="I532" s="9">
        <f>IF(data!Z531="","",data!Z531)</f>
        <v>6300</v>
      </c>
      <c r="J532" s="9">
        <f t="shared" si="369"/>
        <v>6300</v>
      </c>
      <c r="K532" s="8">
        <f t="shared" si="378"/>
        <v>9.6153846153845812E-3</v>
      </c>
      <c r="L532" s="45">
        <f t="shared" si="372"/>
        <v>9.6153846153845812E-3</v>
      </c>
      <c r="M532" s="8">
        <f t="shared" si="382"/>
        <v>9.6153846153845812E-3</v>
      </c>
      <c r="N532" s="8">
        <f t="shared" si="367"/>
        <v>9.6153846153845812E-3</v>
      </c>
      <c r="P532" s="20">
        <f>IF(data!U531="","",data!U531)</f>
        <v>1.0641559137163232</v>
      </c>
      <c r="Q532" s="20">
        <f>IF(ISNA(data!Y531)=TRUE,"",IF(data!Y531="","",data!Y531))</f>
        <v>20.950569551290119</v>
      </c>
      <c r="R532" s="20">
        <f t="shared" si="373"/>
        <v>20.950569551290119</v>
      </c>
      <c r="S532" s="8">
        <f t="shared" si="379"/>
        <v>1.9417475728155553E-2</v>
      </c>
      <c r="T532" s="34">
        <f t="shared" si="361"/>
        <v>1.9417475728155553E-2</v>
      </c>
      <c r="U532" s="30">
        <f t="shared" si="387"/>
        <v>1.9417475728155553E-2</v>
      </c>
      <c r="V532" s="30">
        <f t="shared" si="368"/>
        <v>1.9417475728155553E-2</v>
      </c>
      <c r="X532" s="9">
        <f>IF(data!W531="","",data!W531)</f>
        <v>1440</v>
      </c>
      <c r="Y532" s="96">
        <f>IF(data!AA531="",#N/A,data!AA531)</f>
        <v>28350</v>
      </c>
      <c r="Z532" s="99">
        <f t="shared" si="374"/>
        <v>28350</v>
      </c>
      <c r="AA532" s="8">
        <f t="shared" si="380"/>
        <v>9.6153846153845812E-3</v>
      </c>
      <c r="AB532" s="34">
        <f t="shared" si="363"/>
        <v>9.6153846153845812E-3</v>
      </c>
      <c r="AC532" s="30">
        <f t="shared" si="383"/>
        <v>9.6153846153845812E-3</v>
      </c>
      <c r="AD532" s="30">
        <f t="shared" si="384"/>
        <v>9.6153846153845812E-3</v>
      </c>
      <c r="AE532" s="15">
        <f>data!G531</f>
        <v>0.22222222222222221</v>
      </c>
      <c r="AF532" s="30">
        <f t="shared" si="354"/>
        <v>0</v>
      </c>
      <c r="AG532" s="30">
        <f t="shared" si="375"/>
        <v>0</v>
      </c>
      <c r="AH532" s="15" t="str">
        <f t="shared" si="385"/>
        <v/>
      </c>
      <c r="AI532" s="9">
        <f>data!C531</f>
        <v>18.072077686975518</v>
      </c>
      <c r="AJ532" s="8">
        <f t="shared" si="376"/>
        <v>-9.6153846153848033E-3</v>
      </c>
      <c r="AK532" s="8">
        <f t="shared" si="377"/>
        <v>-9.6153846153848033E-3</v>
      </c>
      <c r="AL532" s="74">
        <f t="shared" si="386"/>
        <v>-9.6153846153848033E-3</v>
      </c>
      <c r="AR532" s="46">
        <f t="shared" si="370"/>
        <v>5.1282051282051322E-2</v>
      </c>
      <c r="AS532" s="46">
        <f t="shared" si="389"/>
        <v>6.0897435897435861E-2</v>
      </c>
      <c r="AT532" s="46">
        <f t="shared" si="371"/>
        <v>6.0897435897435903E-2</v>
      </c>
    </row>
    <row r="533" spans="1:46">
      <c r="A533">
        <v>1900</v>
      </c>
      <c r="B533">
        <v>1900</v>
      </c>
      <c r="C533">
        <f t="shared" si="364"/>
        <v>1900</v>
      </c>
      <c r="D533">
        <f t="shared" si="365"/>
        <v>1900</v>
      </c>
      <c r="E533" s="15">
        <f t="shared" si="366"/>
        <v>1900</v>
      </c>
      <c r="F533" s="9">
        <f>IF(data!V532="","",data!V532)</f>
        <v>320</v>
      </c>
      <c r="G533" s="35">
        <f t="shared" si="388"/>
        <v>5.0793650793650794E-2</v>
      </c>
      <c r="H533" s="35">
        <f t="shared" si="381"/>
        <v>5.2805280528052806E-2</v>
      </c>
      <c r="I533" s="9">
        <f>IF(data!Z532="","",data!Z532)</f>
        <v>6060</v>
      </c>
      <c r="J533" s="9">
        <f t="shared" si="369"/>
        <v>6060</v>
      </c>
      <c r="K533" s="8">
        <f t="shared" si="378"/>
        <v>-3.8095238095238071E-2</v>
      </c>
      <c r="L533" s="45">
        <f t="shared" si="372"/>
        <v>-3.8095238095238071E-2</v>
      </c>
      <c r="M533" s="8">
        <f t="shared" si="382"/>
        <v>-3.8095238095238071E-2</v>
      </c>
      <c r="N533" s="8">
        <f t="shared" si="367"/>
        <v>-3.8095238095238071E-2</v>
      </c>
      <c r="P533" s="20">
        <f>IF(data!U532="","",data!U532)</f>
        <v>1.0573124673258645</v>
      </c>
      <c r="Q533" s="20">
        <f>IF(ISNA(data!Y532)=TRUE,"",IF(data!Y532="","",data!Y532))</f>
        <v>20.022854849983553</v>
      </c>
      <c r="R533" s="20">
        <f t="shared" si="373"/>
        <v>20.022854849983553</v>
      </c>
      <c r="S533" s="8">
        <f t="shared" si="379"/>
        <v>-4.428112080845259E-2</v>
      </c>
      <c r="T533" s="34">
        <f t="shared" si="361"/>
        <v>-4.428112080845259E-2</v>
      </c>
      <c r="U533" s="30">
        <f t="shared" si="387"/>
        <v>-4.428112080845259E-2</v>
      </c>
      <c r="V533" s="30">
        <f t="shared" si="368"/>
        <v>-4.428112080845259E-2</v>
      </c>
      <c r="X533" s="9">
        <f>IF(data!W532="","",data!W532)</f>
        <v>1440</v>
      </c>
      <c r="Y533" s="96">
        <f>IF(data!AA532="",#N/A,data!AA532)</f>
        <v>27270</v>
      </c>
      <c r="Z533" s="99">
        <f t="shared" si="374"/>
        <v>27270</v>
      </c>
      <c r="AA533" s="8">
        <f t="shared" si="380"/>
        <v>-3.8095238095238071E-2</v>
      </c>
      <c r="AB533" s="34">
        <f t="shared" si="363"/>
        <v>-3.8095238095238071E-2</v>
      </c>
      <c r="AC533" s="30">
        <f t="shared" si="383"/>
        <v>-3.8095238095238071E-2</v>
      </c>
      <c r="AD533" s="30">
        <f t="shared" si="384"/>
        <v>-3.8095238095238071E-2</v>
      </c>
      <c r="AE533" s="15">
        <f>data!G532</f>
        <v>0.22222222222222221</v>
      </c>
      <c r="AF533" s="30">
        <f t="shared" si="354"/>
        <v>0</v>
      </c>
      <c r="AG533" s="30">
        <f t="shared" si="375"/>
        <v>0</v>
      </c>
      <c r="AH533" s="15" t="str">
        <f t="shared" si="385"/>
        <v/>
      </c>
      <c r="AI533" s="9">
        <f>data!C532</f>
        <v>18.189049063590247</v>
      </c>
      <c r="AJ533" s="8">
        <f t="shared" si="376"/>
        <v>6.4724919093850364E-3</v>
      </c>
      <c r="AK533" s="8">
        <f t="shared" si="377"/>
        <v>6.4724919093850364E-3</v>
      </c>
      <c r="AL533" s="74">
        <f t="shared" si="386"/>
        <v>6.4724919093850364E-3</v>
      </c>
      <c r="AR533" s="46">
        <f t="shared" si="370"/>
        <v>5.0793650793650835E-2</v>
      </c>
      <c r="AS533" s="46">
        <f t="shared" si="389"/>
        <v>1.2698412698412723E-2</v>
      </c>
      <c r="AT533" s="46">
        <f t="shared" si="371"/>
        <v>1.2698412698412764E-2</v>
      </c>
    </row>
    <row r="534" spans="1:46">
      <c r="A534">
        <v>1901</v>
      </c>
      <c r="B534">
        <v>1901</v>
      </c>
      <c r="C534">
        <f t="shared" si="364"/>
        <v>1901</v>
      </c>
      <c r="D534">
        <f t="shared" si="365"/>
        <v>1901</v>
      </c>
      <c r="E534" s="15">
        <f t="shared" si="366"/>
        <v>1901</v>
      </c>
      <c r="F534" s="9">
        <f>IF(data!V533="","",data!V533)</f>
        <v>320</v>
      </c>
      <c r="G534" s="35">
        <f t="shared" si="388"/>
        <v>5.2805280528052806E-2</v>
      </c>
      <c r="H534" s="35">
        <f t="shared" si="381"/>
        <v>5.4794520547945202E-2</v>
      </c>
      <c r="I534" s="9">
        <f>IF(data!Z533="","",data!Z533)</f>
        <v>5840</v>
      </c>
      <c r="J534" s="9">
        <f t="shared" si="369"/>
        <v>5840</v>
      </c>
      <c r="K534" s="8">
        <f t="shared" si="378"/>
        <v>-3.6303630363036299E-2</v>
      </c>
      <c r="L534" s="45">
        <f t="shared" si="372"/>
        <v>-3.6303630363036299E-2</v>
      </c>
      <c r="M534" s="8">
        <f t="shared" si="382"/>
        <v>-3.6303630363036299E-2</v>
      </c>
      <c r="N534" s="8">
        <f t="shared" si="367"/>
        <v>-3.6303630363036299E-2</v>
      </c>
      <c r="P534" s="20">
        <f>IF(data!U533="","",data!U533)</f>
        <v>1.0997464125028222</v>
      </c>
      <c r="Q534" s="20">
        <f>IF(ISNA(data!Y533)=TRUE,"",IF(data!Y533="","",data!Y533))</f>
        <v>20.070372028176504</v>
      </c>
      <c r="R534" s="20">
        <f t="shared" si="373"/>
        <v>20.070372028176504</v>
      </c>
      <c r="S534" s="8">
        <f t="shared" si="379"/>
        <v>2.3731470136982846E-3</v>
      </c>
      <c r="T534" s="34">
        <f t="shared" si="361"/>
        <v>2.3731470136982846E-3</v>
      </c>
      <c r="U534" s="30">
        <f t="shared" si="387"/>
        <v>2.3731470136982846E-3</v>
      </c>
      <c r="V534" s="30">
        <f t="shared" si="368"/>
        <v>2.3731470136982846E-3</v>
      </c>
      <c r="X534" s="9">
        <f>IF(data!W533="","",data!W533)</f>
        <v>1440</v>
      </c>
      <c r="Y534" s="96">
        <f>IF(data!AA533="",#N/A,data!AA533)</f>
        <v>26280</v>
      </c>
      <c r="Z534" s="99">
        <f t="shared" si="374"/>
        <v>26280</v>
      </c>
      <c r="AA534" s="8">
        <f t="shared" si="380"/>
        <v>-3.6303630363036299E-2</v>
      </c>
      <c r="AB534" s="34">
        <f t="shared" si="363"/>
        <v>-3.6303630363036299E-2</v>
      </c>
      <c r="AC534" s="30">
        <f t="shared" si="383"/>
        <v>-3.6303630363036299E-2</v>
      </c>
      <c r="AD534" s="30">
        <f t="shared" si="384"/>
        <v>-3.6303630363036299E-2</v>
      </c>
      <c r="AE534" s="15">
        <f>data!G533</f>
        <v>0.22222222222222221</v>
      </c>
      <c r="AF534" s="30">
        <f t="shared" ref="AF534:AF565" si="390">AE534/AE533-1</f>
        <v>0</v>
      </c>
      <c r="AG534" s="30">
        <f t="shared" si="375"/>
        <v>0</v>
      </c>
      <c r="AH534" s="15" t="str">
        <f t="shared" si="385"/>
        <v/>
      </c>
      <c r="AI534" s="9">
        <f>data!C533</f>
        <v>17.487220803901877</v>
      </c>
      <c r="AJ534" s="8">
        <f t="shared" si="376"/>
        <v>-3.8585209003215382E-2</v>
      </c>
      <c r="AK534" s="8">
        <f t="shared" si="377"/>
        <v>-3.8585209003215382E-2</v>
      </c>
      <c r="AL534" s="74">
        <f t="shared" si="386"/>
        <v>-3.8585209003215382E-2</v>
      </c>
      <c r="AR534" s="46">
        <f t="shared" si="370"/>
        <v>5.2805280528052778E-2</v>
      </c>
      <c r="AS534" s="46">
        <f t="shared" si="389"/>
        <v>1.6501650165016507E-2</v>
      </c>
      <c r="AT534" s="46">
        <f t="shared" si="371"/>
        <v>1.6501650165016479E-2</v>
      </c>
    </row>
    <row r="535" spans="1:46">
      <c r="A535">
        <v>1902</v>
      </c>
      <c r="B535">
        <v>1902</v>
      </c>
      <c r="C535">
        <f t="shared" si="364"/>
        <v>1902</v>
      </c>
      <c r="D535">
        <f t="shared" si="365"/>
        <v>1902</v>
      </c>
      <c r="E535" s="15">
        <f t="shared" si="366"/>
        <v>1902</v>
      </c>
      <c r="F535" s="9">
        <f>IF(data!V534="","",data!V534)</f>
        <v>320</v>
      </c>
      <c r="G535" s="35">
        <f t="shared" si="388"/>
        <v>5.4794520547945202E-2</v>
      </c>
      <c r="H535" s="35">
        <f t="shared" si="381"/>
        <v>5.387205387205387E-2</v>
      </c>
      <c r="I535" s="9">
        <f>IF(data!Z534="","",data!Z534)</f>
        <v>5940</v>
      </c>
      <c r="J535" s="9">
        <f t="shared" si="369"/>
        <v>5940</v>
      </c>
      <c r="K535" s="8">
        <f t="shared" si="378"/>
        <v>1.7123287671232834E-2</v>
      </c>
      <c r="L535" s="45">
        <f t="shared" si="372"/>
        <v>1.7123287671232834E-2</v>
      </c>
      <c r="M535" s="8">
        <f t="shared" si="382"/>
        <v>1.7123287671232834E-2</v>
      </c>
      <c r="N535" s="8">
        <f t="shared" si="367"/>
        <v>1.7123287671232834E-2</v>
      </c>
      <c r="P535" s="20">
        <f>IF(data!U534="","",data!U534)</f>
        <v>1.1134001490011642</v>
      </c>
      <c r="Q535" s="20">
        <f>IF(ISNA(data!Y534)=TRUE,"",IF(data!Y534="","",data!Y534))</f>
        <v>20.667490265834115</v>
      </c>
      <c r="R535" s="20">
        <f t="shared" si="373"/>
        <v>20.667490265834115</v>
      </c>
      <c r="S535" s="8">
        <f t="shared" si="379"/>
        <v>2.9751229166022686E-2</v>
      </c>
      <c r="T535" s="34">
        <f t="shared" si="361"/>
        <v>2.9751229166022686E-2</v>
      </c>
      <c r="U535" s="30">
        <f t="shared" si="387"/>
        <v>2.9751229166022686E-2</v>
      </c>
      <c r="V535" s="30">
        <f t="shared" si="368"/>
        <v>2.9751229166022686E-2</v>
      </c>
      <c r="X535" s="9">
        <f>IF(data!W534="","",data!W534)</f>
        <v>1440</v>
      </c>
      <c r="Y535" s="96">
        <f>IF(data!AA534="",#N/A,data!AA534)</f>
        <v>26730</v>
      </c>
      <c r="Z535" s="99">
        <f t="shared" si="374"/>
        <v>26730</v>
      </c>
      <c r="AA535" s="8">
        <f t="shared" si="380"/>
        <v>1.7123287671232834E-2</v>
      </c>
      <c r="AB535" s="34">
        <f t="shared" si="363"/>
        <v>1.7123287671232834E-2</v>
      </c>
      <c r="AC535" s="30">
        <f t="shared" si="383"/>
        <v>1.7123287671232834E-2</v>
      </c>
      <c r="AD535" s="30">
        <f t="shared" si="384"/>
        <v>1.7123287671232834E-2</v>
      </c>
      <c r="AE535" s="15">
        <f>data!G534</f>
        <v>0.22222222222222221</v>
      </c>
      <c r="AF535" s="30">
        <f t="shared" si="390"/>
        <v>0</v>
      </c>
      <c r="AG535" s="30">
        <f t="shared" si="375"/>
        <v>0</v>
      </c>
      <c r="AH535" s="15" t="str">
        <f t="shared" si="385"/>
        <v/>
      </c>
      <c r="AI535" s="9">
        <f>data!C534</f>
        <v>17.272773280108208</v>
      </c>
      <c r="AJ535" s="8">
        <f t="shared" si="376"/>
        <v>-1.2263099219620988E-2</v>
      </c>
      <c r="AK535" s="8">
        <f t="shared" si="377"/>
        <v>-1.2263099219620988E-2</v>
      </c>
      <c r="AL535" s="74">
        <f t="shared" si="386"/>
        <v>-1.2263099219620988E-2</v>
      </c>
      <c r="AR535" s="46">
        <f t="shared" si="370"/>
        <v>5.4794520547945202E-2</v>
      </c>
      <c r="AS535" s="46">
        <f t="shared" si="389"/>
        <v>7.1917808219178037E-2</v>
      </c>
      <c r="AT535" s="46">
        <f t="shared" si="371"/>
        <v>7.1917808219178037E-2</v>
      </c>
    </row>
    <row r="536" spans="1:46">
      <c r="A536">
        <v>1903</v>
      </c>
      <c r="B536">
        <v>1903</v>
      </c>
      <c r="C536">
        <f t="shared" si="364"/>
        <v>1903</v>
      </c>
      <c r="D536">
        <f t="shared" si="365"/>
        <v>1903</v>
      </c>
      <c r="E536" s="15">
        <f t="shared" si="366"/>
        <v>1903</v>
      </c>
      <c r="F536" s="9">
        <f>IF(data!V535="","",data!V535)</f>
        <v>320</v>
      </c>
      <c r="G536" s="35">
        <f t="shared" si="388"/>
        <v>5.387205387205387E-2</v>
      </c>
      <c r="H536" s="35">
        <f t="shared" si="381"/>
        <v>5.4794520547945202E-2</v>
      </c>
      <c r="I536" s="9">
        <f>IF(data!Z535="","",data!Z535)</f>
        <v>5840</v>
      </c>
      <c r="J536" s="9">
        <f t="shared" si="369"/>
        <v>5840</v>
      </c>
      <c r="K536" s="8">
        <f t="shared" si="378"/>
        <v>-1.6835016835016869E-2</v>
      </c>
      <c r="L536" s="45">
        <f t="shared" si="372"/>
        <v>-1.6835016835016869E-2</v>
      </c>
      <c r="M536" s="8">
        <f t="shared" si="382"/>
        <v>-1.6835016835016869E-2</v>
      </c>
      <c r="N536" s="8">
        <f t="shared" si="367"/>
        <v>-1.6835016835016869E-2</v>
      </c>
      <c r="P536" s="20">
        <f>IF(data!U535="","",data!U535)</f>
        <v>1.0527988602081446</v>
      </c>
      <c r="Q536" s="20">
        <f>IF(ISNA(data!Y535)=TRUE,"",IF(data!Y535="","",data!Y535))</f>
        <v>19.213579198798641</v>
      </c>
      <c r="R536" s="20">
        <f t="shared" si="373"/>
        <v>19.213579198798641</v>
      </c>
      <c r="S536" s="8">
        <f t="shared" si="379"/>
        <v>-7.0347732033964827E-2</v>
      </c>
      <c r="T536" s="34">
        <f t="shared" si="361"/>
        <v>-7.0347732033964827E-2</v>
      </c>
      <c r="U536" s="30">
        <f t="shared" si="387"/>
        <v>-7.0347732033964827E-2</v>
      </c>
      <c r="V536" s="30">
        <f t="shared" si="368"/>
        <v>-7.0347732033964827E-2</v>
      </c>
      <c r="X536" s="9">
        <f>IF(data!W535="","",data!W535)</f>
        <v>1440</v>
      </c>
      <c r="Y536" s="96">
        <f>IF(data!AA535="",#N/A,data!AA535)</f>
        <v>26280</v>
      </c>
      <c r="Z536" s="99">
        <f t="shared" si="374"/>
        <v>26280</v>
      </c>
      <c r="AA536" s="8">
        <f t="shared" si="380"/>
        <v>-1.6835016835016869E-2</v>
      </c>
      <c r="AB536" s="34">
        <f t="shared" si="363"/>
        <v>-1.6835016835016869E-2</v>
      </c>
      <c r="AC536" s="30">
        <f t="shared" si="383"/>
        <v>-1.6835016835016869E-2</v>
      </c>
      <c r="AD536" s="30">
        <f t="shared" si="384"/>
        <v>-1.6835016835016869E-2</v>
      </c>
      <c r="AE536" s="15">
        <f>data!G535</f>
        <v>0.22222222222222221</v>
      </c>
      <c r="AF536" s="30">
        <f t="shared" si="390"/>
        <v>0</v>
      </c>
      <c r="AG536" s="30">
        <f t="shared" si="375"/>
        <v>0</v>
      </c>
      <c r="AH536" s="15" t="str">
        <f t="shared" si="385"/>
        <v/>
      </c>
      <c r="AI536" s="9">
        <f>data!C535</f>
        <v>18.267029981333401</v>
      </c>
      <c r="AJ536" s="8">
        <f t="shared" si="376"/>
        <v>5.7562076749435809E-2</v>
      </c>
      <c r="AK536" s="8">
        <f t="shared" si="377"/>
        <v>5.7562076749435809E-2</v>
      </c>
      <c r="AL536" s="74">
        <f t="shared" si="386"/>
        <v>5.7562076749435809E-2</v>
      </c>
      <c r="AR536" s="46">
        <f t="shared" si="370"/>
        <v>5.3872053872053849E-2</v>
      </c>
      <c r="AS536" s="46">
        <f t="shared" si="389"/>
        <v>3.7037037037037E-2</v>
      </c>
      <c r="AT536" s="46">
        <f t="shared" si="371"/>
        <v>3.7037037037036979E-2</v>
      </c>
    </row>
    <row r="537" spans="1:46">
      <c r="A537">
        <v>1904</v>
      </c>
      <c r="B537">
        <v>1904</v>
      </c>
      <c r="C537">
        <f t="shared" si="364"/>
        <v>1904</v>
      </c>
      <c r="D537">
        <f t="shared" si="365"/>
        <v>1904</v>
      </c>
      <c r="E537" s="15">
        <f t="shared" si="366"/>
        <v>1904</v>
      </c>
      <c r="F537" s="9">
        <f>IF(data!V536="","",data!V536)</f>
        <v>320</v>
      </c>
      <c r="G537" s="35">
        <f t="shared" si="388"/>
        <v>5.4794520547945202E-2</v>
      </c>
      <c r="H537" s="35">
        <f t="shared" si="381"/>
        <v>5.4237288135593219E-2</v>
      </c>
      <c r="I537" s="9">
        <f>IF(data!Z536="","",data!Z536)</f>
        <v>5900</v>
      </c>
      <c r="J537" s="9">
        <f t="shared" si="369"/>
        <v>5900</v>
      </c>
      <c r="K537" s="8">
        <f t="shared" si="378"/>
        <v>1.0273972602739656E-2</v>
      </c>
      <c r="L537" s="45">
        <f t="shared" si="372"/>
        <v>1.0273972602739656E-2</v>
      </c>
      <c r="M537" s="8">
        <f t="shared" si="382"/>
        <v>1.0273972602739656E-2</v>
      </c>
      <c r="N537" s="8">
        <f t="shared" si="367"/>
        <v>1.0273972602739656E-2</v>
      </c>
      <c r="P537" s="20">
        <f>IF(data!U536="","",data!U536)</f>
        <v>1.068767640319644</v>
      </c>
      <c r="Q537" s="20">
        <f>IF(ISNA(data!Y536)=TRUE,"",IF(data!Y536="","",data!Y536))</f>
        <v>19.705403368393444</v>
      </c>
      <c r="R537" s="20">
        <f t="shared" si="373"/>
        <v>19.705403368393444</v>
      </c>
      <c r="S537" s="8">
        <f t="shared" si="379"/>
        <v>2.559773816767863E-2</v>
      </c>
      <c r="T537" s="34">
        <f t="shared" si="361"/>
        <v>2.559773816767863E-2</v>
      </c>
      <c r="U537" s="30">
        <f t="shared" si="387"/>
        <v>2.559773816767863E-2</v>
      </c>
      <c r="V537" s="30">
        <f t="shared" si="368"/>
        <v>2.559773816767863E-2</v>
      </c>
      <c r="X537" s="9">
        <f>IF(data!W536="","",data!W536)</f>
        <v>1440</v>
      </c>
      <c r="Y537" s="96">
        <f>IF(data!AA536="",#N/A,data!AA536)</f>
        <v>26550</v>
      </c>
      <c r="Z537" s="99">
        <f t="shared" si="374"/>
        <v>26550</v>
      </c>
      <c r="AA537" s="8">
        <f t="shared" si="380"/>
        <v>1.0273972602739656E-2</v>
      </c>
      <c r="AB537" s="34">
        <f t="shared" si="363"/>
        <v>1.0273972602739656E-2</v>
      </c>
      <c r="AC537" s="30">
        <f t="shared" si="383"/>
        <v>1.0273972602739656E-2</v>
      </c>
      <c r="AD537" s="30">
        <f t="shared" si="384"/>
        <v>1.0273972602739656E-2</v>
      </c>
      <c r="AE537" s="15">
        <f>data!G536</f>
        <v>0.22222222222222221</v>
      </c>
      <c r="AF537" s="30">
        <f t="shared" si="390"/>
        <v>0</v>
      </c>
      <c r="AG537" s="30">
        <f t="shared" si="375"/>
        <v>0</v>
      </c>
      <c r="AH537" s="15" t="str">
        <f t="shared" si="385"/>
        <v/>
      </c>
      <c r="AI537" s="9">
        <f>data!C536</f>
        <v>17.994096769232371</v>
      </c>
      <c r="AJ537" s="8">
        <f t="shared" si="376"/>
        <v>-1.4941302027748016E-2</v>
      </c>
      <c r="AK537" s="8">
        <f t="shared" si="377"/>
        <v>-1.4941302027748016E-2</v>
      </c>
      <c r="AL537" s="74">
        <f t="shared" si="386"/>
        <v>-1.4941302027748016E-2</v>
      </c>
      <c r="AR537" s="46">
        <f t="shared" si="370"/>
        <v>5.4794520547945202E-2</v>
      </c>
      <c r="AS537" s="46">
        <f t="shared" si="389"/>
        <v>6.5068493150684859E-2</v>
      </c>
      <c r="AT537" s="46">
        <f t="shared" si="371"/>
        <v>6.5068493150684859E-2</v>
      </c>
    </row>
    <row r="538" spans="1:46">
      <c r="A538">
        <v>1905</v>
      </c>
      <c r="B538">
        <v>1905</v>
      </c>
      <c r="C538">
        <f t="shared" si="364"/>
        <v>1905</v>
      </c>
      <c r="D538">
        <f t="shared" si="365"/>
        <v>1905</v>
      </c>
      <c r="E538" s="15">
        <f t="shared" si="366"/>
        <v>1905</v>
      </c>
      <c r="F538" s="9">
        <f>IF(data!V537="","",data!V537)</f>
        <v>320</v>
      </c>
      <c r="G538" s="35">
        <f t="shared" si="388"/>
        <v>5.4237288135593219E-2</v>
      </c>
      <c r="H538" s="35">
        <f t="shared" si="381"/>
        <v>4.8275862068965517E-2</v>
      </c>
      <c r="I538" s="9">
        <f>IF(data!Z537="","",data!Z537)</f>
        <v>5800</v>
      </c>
      <c r="J538" s="9">
        <f t="shared" si="369"/>
        <v>5800</v>
      </c>
      <c r="K538" s="8">
        <f t="shared" si="378"/>
        <v>-1.6949152542372836E-2</v>
      </c>
      <c r="L538" s="45">
        <f t="shared" si="372"/>
        <v>-1.6949152542372836E-2</v>
      </c>
      <c r="M538" s="8">
        <f t="shared" si="382"/>
        <v>-1.6949152542372836E-2</v>
      </c>
      <c r="N538" s="8">
        <f t="shared" si="367"/>
        <v>-1.6949152542372836E-2</v>
      </c>
      <c r="P538" s="20">
        <f>IF(data!U537="","",data!U537)</f>
        <v>1.1034368367058518</v>
      </c>
      <c r="Q538" s="20">
        <f>IF(ISNA(data!Y537)=TRUE,"",IF(data!Y537="","",data!Y537))</f>
        <v>19.999792665293569</v>
      </c>
      <c r="R538" s="20">
        <f t="shared" si="373"/>
        <v>19.999792665293569</v>
      </c>
      <c r="S538" s="8">
        <f t="shared" si="379"/>
        <v>1.4939521480301865E-2</v>
      </c>
      <c r="T538" s="34">
        <f t="shared" si="361"/>
        <v>1.4939521480301865E-2</v>
      </c>
      <c r="U538" s="30">
        <f t="shared" si="387"/>
        <v>1.4939521480301865E-2</v>
      </c>
      <c r="V538" s="30">
        <f t="shared" si="368"/>
        <v>1.4939521480301865E-2</v>
      </c>
      <c r="X538" s="9">
        <f>IF(data!W537="","",data!W537)</f>
        <v>1440</v>
      </c>
      <c r="Y538" s="96">
        <f>IF(data!AA537="",#N/A,data!AA537)</f>
        <v>26100</v>
      </c>
      <c r="Z538" s="99">
        <f t="shared" si="374"/>
        <v>26100</v>
      </c>
      <c r="AA538" s="8">
        <f t="shared" si="380"/>
        <v>-1.6949152542372836E-2</v>
      </c>
      <c r="AB538" s="34">
        <f t="shared" si="363"/>
        <v>-1.6949152542372836E-2</v>
      </c>
      <c r="AC538" s="30">
        <f t="shared" si="383"/>
        <v>-1.6949152542372836E-2</v>
      </c>
      <c r="AD538" s="30">
        <f t="shared" si="384"/>
        <v>-1.6949152542372836E-2</v>
      </c>
      <c r="AE538" s="15">
        <f>data!G537</f>
        <v>0.22222222222222221</v>
      </c>
      <c r="AF538" s="30">
        <f t="shared" si="390"/>
        <v>0</v>
      </c>
      <c r="AG538" s="30">
        <f t="shared" si="375"/>
        <v>0</v>
      </c>
      <c r="AH538" s="15" t="str">
        <f t="shared" si="385"/>
        <v/>
      </c>
      <c r="AI538" s="9">
        <f>data!C537</f>
        <v>17.42873511559452</v>
      </c>
      <c r="AJ538" s="8">
        <f t="shared" si="376"/>
        <v>-3.1419284940411574E-2</v>
      </c>
      <c r="AK538" s="8">
        <f t="shared" si="377"/>
        <v>-3.1419284940411574E-2</v>
      </c>
      <c r="AL538" s="74">
        <f t="shared" si="386"/>
        <v>-3.1419284940411574E-2</v>
      </c>
      <c r="AR538" s="46">
        <f t="shared" si="370"/>
        <v>5.4237288135593253E-2</v>
      </c>
      <c r="AS538" s="46">
        <f t="shared" si="389"/>
        <v>3.7288135593220383E-2</v>
      </c>
      <c r="AT538" s="46">
        <f t="shared" si="371"/>
        <v>3.7288135593220417E-2</v>
      </c>
    </row>
    <row r="539" spans="1:46">
      <c r="A539">
        <v>1906</v>
      </c>
      <c r="B539">
        <v>1906</v>
      </c>
      <c r="C539">
        <f t="shared" si="364"/>
        <v>1906</v>
      </c>
      <c r="D539">
        <f t="shared" si="365"/>
        <v>1906</v>
      </c>
      <c r="E539" s="15">
        <f t="shared" si="366"/>
        <v>1906</v>
      </c>
      <c r="F539" s="9">
        <f>IF(data!V538="","",data!V538)</f>
        <v>280</v>
      </c>
      <c r="G539" s="35">
        <f t="shared" si="388"/>
        <v>4.8275862068965517E-2</v>
      </c>
      <c r="H539" s="35">
        <f t="shared" si="381"/>
        <v>5.185185185185185E-2</v>
      </c>
      <c r="I539" s="9">
        <f>IF(data!Z538="","",data!Z538)</f>
        <v>5400</v>
      </c>
      <c r="J539" s="9">
        <f t="shared" si="369"/>
        <v>5400</v>
      </c>
      <c r="K539" s="8">
        <f t="shared" si="378"/>
        <v>-6.8965517241379337E-2</v>
      </c>
      <c r="L539" s="45">
        <f t="shared" si="372"/>
        <v>-6.8965517241379337E-2</v>
      </c>
      <c r="M539" s="8">
        <f t="shared" si="382"/>
        <v>-6.8965517241379337E-2</v>
      </c>
      <c r="N539" s="8">
        <f t="shared" si="367"/>
        <v>-6.8965517241379337E-2</v>
      </c>
      <c r="P539" s="20">
        <f>IF(data!U538="","",data!U538)</f>
        <v>0.97312679313771433</v>
      </c>
      <c r="Q539" s="20">
        <f>IF(ISNA(data!Y538)=TRUE,"",IF(data!Y538="","",data!Y538))</f>
        <v>18.767445296227351</v>
      </c>
      <c r="R539" s="20">
        <f t="shared" si="373"/>
        <v>18.767445296227351</v>
      </c>
      <c r="S539" s="8">
        <f t="shared" si="379"/>
        <v>-6.1618007230882954E-2</v>
      </c>
      <c r="T539" s="34">
        <f t="shared" si="361"/>
        <v>-6.1618007230882954E-2</v>
      </c>
      <c r="U539" s="30">
        <f t="shared" si="387"/>
        <v>-6.1618007230882954E-2</v>
      </c>
      <c r="V539" s="30">
        <f t="shared" si="368"/>
        <v>-6.1618007230882954E-2</v>
      </c>
      <c r="X539" s="9">
        <f>IF(data!W538="","",data!W538)</f>
        <v>1260</v>
      </c>
      <c r="Y539" s="96">
        <f>IF(data!AA538="",#N/A,data!AA538)</f>
        <v>24300</v>
      </c>
      <c r="Z539" s="99">
        <f t="shared" si="374"/>
        <v>24300</v>
      </c>
      <c r="AA539" s="8">
        <f t="shared" si="380"/>
        <v>-6.8965517241379337E-2</v>
      </c>
      <c r="AB539" s="34">
        <f t="shared" si="363"/>
        <v>-6.8965517241379337E-2</v>
      </c>
      <c r="AC539" s="30">
        <f t="shared" si="383"/>
        <v>-6.8965517241379337E-2</v>
      </c>
      <c r="AD539" s="30">
        <f t="shared" si="384"/>
        <v>-6.8965517241379337E-2</v>
      </c>
      <c r="AE539" s="15">
        <f>data!G538</f>
        <v>0.22222222222222221</v>
      </c>
      <c r="AF539" s="30">
        <f t="shared" si="390"/>
        <v>0</v>
      </c>
      <c r="AG539" s="30">
        <f t="shared" si="375"/>
        <v>0</v>
      </c>
      <c r="AH539" s="15" t="str">
        <f t="shared" si="385"/>
        <v/>
      </c>
      <c r="AI539" s="9">
        <f>data!C538</f>
        <v>17.292268509544002</v>
      </c>
      <c r="AJ539" s="8">
        <f t="shared" si="376"/>
        <v>-7.829977628635465E-3</v>
      </c>
      <c r="AK539" s="8">
        <f t="shared" si="377"/>
        <v>-7.829977628635465E-3</v>
      </c>
      <c r="AL539" s="74">
        <f t="shared" si="386"/>
        <v>-7.829977628635465E-3</v>
      </c>
      <c r="AR539" s="46">
        <f t="shared" si="370"/>
        <v>4.8275862068965614E-2</v>
      </c>
      <c r="AS539" s="46">
        <f t="shared" si="389"/>
        <v>-2.0689655172413821E-2</v>
      </c>
      <c r="AT539" s="46">
        <f t="shared" si="371"/>
        <v>-2.0689655172413723E-2</v>
      </c>
    </row>
    <row r="540" spans="1:46">
      <c r="A540">
        <v>1907</v>
      </c>
      <c r="B540">
        <v>1907</v>
      </c>
      <c r="C540">
        <f t="shared" si="364"/>
        <v>1907</v>
      </c>
      <c r="D540">
        <f t="shared" si="365"/>
        <v>1907</v>
      </c>
      <c r="E540" s="15">
        <f t="shared" si="366"/>
        <v>1907</v>
      </c>
      <c r="F540" s="9">
        <f>IF(data!V539="","",data!V539)</f>
        <v>280</v>
      </c>
      <c r="G540" s="35">
        <f t="shared" si="388"/>
        <v>5.185185185185185E-2</v>
      </c>
      <c r="H540" s="35">
        <f t="shared" si="381"/>
        <v>5.2830188679245285E-2</v>
      </c>
      <c r="I540" s="9">
        <f>IF(data!Z539="","",data!Z539)</f>
        <v>5300</v>
      </c>
      <c r="J540" s="9">
        <f t="shared" si="369"/>
        <v>5300</v>
      </c>
      <c r="K540" s="8">
        <f t="shared" si="378"/>
        <v>-1.851851851851849E-2</v>
      </c>
      <c r="L540" s="45">
        <f t="shared" si="372"/>
        <v>-1.851851851851849E-2</v>
      </c>
      <c r="M540" s="8">
        <f t="shared" si="382"/>
        <v>-1.851851851851849E-2</v>
      </c>
      <c r="N540" s="8">
        <f t="shared" si="367"/>
        <v>-1.851851851851849E-2</v>
      </c>
      <c r="P540" s="20">
        <f>IF(data!U539="","",data!U539)</f>
        <v>0.924157885988386</v>
      </c>
      <c r="Q540" s="20">
        <f>IF(ISNA(data!Y539)=TRUE,"",IF(data!Y539="","",data!Y539))</f>
        <v>17.492988556208736</v>
      </c>
      <c r="R540" s="20">
        <f t="shared" si="373"/>
        <v>17.492988556208736</v>
      </c>
      <c r="S540" s="8">
        <f t="shared" si="379"/>
        <v>-6.790784360377522E-2</v>
      </c>
      <c r="T540" s="34">
        <f t="shared" si="361"/>
        <v>-6.790784360377522E-2</v>
      </c>
      <c r="U540" s="30">
        <f t="shared" si="387"/>
        <v>-6.790784360377522E-2</v>
      </c>
      <c r="V540" s="30">
        <f t="shared" si="368"/>
        <v>-6.790784360377522E-2</v>
      </c>
      <c r="X540" s="9">
        <f>IF(data!W539="","",data!W539)</f>
        <v>1260</v>
      </c>
      <c r="Y540" s="96">
        <f>IF(data!AA539="",#N/A,data!AA539)</f>
        <v>23850</v>
      </c>
      <c r="Z540" s="99">
        <f t="shared" si="374"/>
        <v>23850</v>
      </c>
      <c r="AA540" s="8">
        <f t="shared" si="380"/>
        <v>-1.851851851851849E-2</v>
      </c>
      <c r="AB540" s="34">
        <f t="shared" si="363"/>
        <v>-1.851851851851849E-2</v>
      </c>
      <c r="AC540" s="30">
        <f t="shared" si="383"/>
        <v>-1.851851851851849E-2</v>
      </c>
      <c r="AD540" s="30">
        <f t="shared" si="384"/>
        <v>-1.851851851851849E-2</v>
      </c>
      <c r="AE540" s="15">
        <f>data!G539</f>
        <v>0.22222222222222221</v>
      </c>
      <c r="AF540" s="30">
        <f t="shared" si="390"/>
        <v>0</v>
      </c>
      <c r="AG540" s="30">
        <f t="shared" si="375"/>
        <v>0</v>
      </c>
      <c r="AH540" s="15" t="str">
        <f t="shared" si="385"/>
        <v/>
      </c>
      <c r="AI540" s="9">
        <f>data!C539</f>
        <v>18.208544293026041</v>
      </c>
      <c r="AJ540" s="8">
        <f t="shared" si="376"/>
        <v>5.29875986471251E-2</v>
      </c>
      <c r="AK540" s="8">
        <f t="shared" si="377"/>
        <v>5.29875986471251E-2</v>
      </c>
      <c r="AL540" s="74">
        <f t="shared" si="386"/>
        <v>5.29875986471251E-2</v>
      </c>
      <c r="AR540" s="46">
        <f t="shared" si="370"/>
        <v>5.1851851851851816E-2</v>
      </c>
      <c r="AS540" s="46">
        <f t="shared" si="389"/>
        <v>3.3333333333333361E-2</v>
      </c>
      <c r="AT540" s="46">
        <f t="shared" si="371"/>
        <v>3.3333333333333326E-2</v>
      </c>
    </row>
    <row r="541" spans="1:46">
      <c r="A541">
        <v>1908</v>
      </c>
      <c r="B541">
        <v>1908</v>
      </c>
      <c r="C541">
        <f t="shared" si="364"/>
        <v>1908</v>
      </c>
      <c r="D541">
        <f t="shared" si="365"/>
        <v>1908</v>
      </c>
      <c r="E541" s="15">
        <f t="shared" si="366"/>
        <v>1908</v>
      </c>
      <c r="F541" s="9">
        <f>IF(data!V540="","",data!V540)</f>
        <v>280</v>
      </c>
      <c r="G541" s="35">
        <f t="shared" si="388"/>
        <v>5.2830188679245285E-2</v>
      </c>
      <c r="H541" s="35">
        <f t="shared" si="381"/>
        <v>5.46875E-2</v>
      </c>
      <c r="I541" s="9">
        <f>IF(data!Z540="","",data!Z540)</f>
        <v>5120</v>
      </c>
      <c r="J541" s="9">
        <f t="shared" si="369"/>
        <v>5120</v>
      </c>
      <c r="K541" s="8">
        <f t="shared" si="378"/>
        <v>-3.3962264150943389E-2</v>
      </c>
      <c r="L541" s="45">
        <f t="shared" si="372"/>
        <v>-3.3962264150943389E-2</v>
      </c>
      <c r="M541" s="8">
        <f t="shared" si="382"/>
        <v>-3.3962264150943389E-2</v>
      </c>
      <c r="N541" s="8">
        <f t="shared" si="367"/>
        <v>-3.3962264150943389E-2</v>
      </c>
      <c r="P541" s="20">
        <f>IF(data!U540="","",data!U540)</f>
        <v>0.91147145249540928</v>
      </c>
      <c r="Q541" s="20">
        <f>IF(ISNA(data!Y540)=TRUE,"",IF(data!Y540="","",data!Y540))</f>
        <v>16.666906559916058</v>
      </c>
      <c r="R541" s="20">
        <f t="shared" si="373"/>
        <v>16.666906559916058</v>
      </c>
      <c r="S541" s="8">
        <f t="shared" si="379"/>
        <v>-4.7223605825745585E-2</v>
      </c>
      <c r="T541" s="34">
        <f t="shared" si="361"/>
        <v>-4.7223605825745585E-2</v>
      </c>
      <c r="U541" s="30">
        <f t="shared" si="387"/>
        <v>-4.7223605825745585E-2</v>
      </c>
      <c r="V541" s="30">
        <f t="shared" si="368"/>
        <v>-4.7223605825745585E-2</v>
      </c>
      <c r="X541" s="9">
        <f>IF(data!W540="","",data!W540)</f>
        <v>1260</v>
      </c>
      <c r="Y541" s="96">
        <f>IF(data!AA540="",#N/A,data!AA540)</f>
        <v>23040</v>
      </c>
      <c r="Z541" s="99">
        <f t="shared" si="374"/>
        <v>23040</v>
      </c>
      <c r="AA541" s="8">
        <f t="shared" si="380"/>
        <v>-3.3962264150943389E-2</v>
      </c>
      <c r="AB541" s="34">
        <f t="shared" si="363"/>
        <v>-3.3962264150943389E-2</v>
      </c>
      <c r="AC541" s="30">
        <f t="shared" si="383"/>
        <v>-3.3962264150943389E-2</v>
      </c>
      <c r="AD541" s="30">
        <f t="shared" si="384"/>
        <v>-3.3962264150943389E-2</v>
      </c>
      <c r="AE541" s="15">
        <f>data!G540</f>
        <v>0.22222222222222221</v>
      </c>
      <c r="AF541" s="30">
        <f t="shared" si="390"/>
        <v>0</v>
      </c>
      <c r="AG541" s="30">
        <f t="shared" si="375"/>
        <v>0</v>
      </c>
      <c r="AH541" s="15" t="str">
        <f t="shared" si="385"/>
        <v/>
      </c>
      <c r="AI541" s="9">
        <f>data!C540</f>
        <v>18.461982275691284</v>
      </c>
      <c r="AJ541" s="8">
        <f t="shared" si="376"/>
        <v>1.3918629550321082E-2</v>
      </c>
      <c r="AK541" s="8">
        <f t="shared" si="377"/>
        <v>1.3918629550321082E-2</v>
      </c>
      <c r="AL541" s="74">
        <f t="shared" si="386"/>
        <v>1.3918629550321082E-2</v>
      </c>
      <c r="AR541" s="46">
        <f t="shared" si="370"/>
        <v>5.2830188679245271E-2</v>
      </c>
      <c r="AS541" s="46">
        <f t="shared" si="389"/>
        <v>1.8867924528301896E-2</v>
      </c>
      <c r="AT541" s="46">
        <f t="shared" si="371"/>
        <v>1.8867924528301883E-2</v>
      </c>
    </row>
    <row r="542" spans="1:46">
      <c r="A542">
        <v>1909</v>
      </c>
      <c r="B542">
        <v>1909</v>
      </c>
      <c r="C542">
        <f t="shared" si="364"/>
        <v>1909</v>
      </c>
      <c r="D542">
        <f t="shared" si="365"/>
        <v>1909</v>
      </c>
      <c r="E542" s="15">
        <f t="shared" si="366"/>
        <v>1909</v>
      </c>
      <c r="F542" s="9">
        <f>IF(data!V541="","",data!V541)</f>
        <v>280</v>
      </c>
      <c r="G542" s="35">
        <f t="shared" si="388"/>
        <v>5.46875E-2</v>
      </c>
      <c r="H542" s="35">
        <f t="shared" si="381"/>
        <v>5.8718861209964411E-2</v>
      </c>
      <c r="I542" s="9">
        <f>IF(data!Z541="","",data!Z541)</f>
        <v>5620</v>
      </c>
      <c r="J542" s="9">
        <f t="shared" si="369"/>
        <v>5620</v>
      </c>
      <c r="K542" s="8">
        <f t="shared" si="378"/>
        <v>9.765625E-2</v>
      </c>
      <c r="L542" s="45">
        <f t="shared" si="372"/>
        <v>9.765625E-2</v>
      </c>
      <c r="M542" s="8">
        <f t="shared" si="382"/>
        <v>9.765625E-2</v>
      </c>
      <c r="N542" s="8">
        <f t="shared" si="367"/>
        <v>9.765625E-2</v>
      </c>
      <c r="P542" s="20">
        <f>IF(data!U541="","",data!U541)</f>
        <v>0.91825900586505582</v>
      </c>
      <c r="Q542" s="20">
        <f>IF(ISNA(data!Y541)=TRUE,"",IF(data!Y541="","",data!Y541))</f>
        <v>18.430770046291482</v>
      </c>
      <c r="R542" s="20">
        <f t="shared" si="373"/>
        <v>18.430770046291482</v>
      </c>
      <c r="S542" s="8">
        <f t="shared" si="379"/>
        <v>0.10583028590425525</v>
      </c>
      <c r="T542" s="34">
        <f t="shared" si="361"/>
        <v>0.10583028590425525</v>
      </c>
      <c r="U542" s="30">
        <f t="shared" si="387"/>
        <v>0.10583028590425525</v>
      </c>
      <c r="V542" s="30">
        <f t="shared" si="368"/>
        <v>0.10583028590425525</v>
      </c>
      <c r="X542" s="9">
        <f>IF(data!W541="","",data!W541)</f>
        <v>1260</v>
      </c>
      <c r="Y542" s="96">
        <f>IF(data!AA541="",#N/A,data!AA541)</f>
        <v>25290</v>
      </c>
      <c r="Z542" s="99">
        <f t="shared" si="374"/>
        <v>25290</v>
      </c>
      <c r="AA542" s="8">
        <f t="shared" si="380"/>
        <v>9.765625E-2</v>
      </c>
      <c r="AB542" s="34">
        <f t="shared" si="363"/>
        <v>9.765625E-2</v>
      </c>
      <c r="AC542" s="30">
        <f t="shared" si="383"/>
        <v>9.765625E-2</v>
      </c>
      <c r="AD542" s="30">
        <f t="shared" si="384"/>
        <v>9.765625E-2</v>
      </c>
      <c r="AE542" s="15">
        <f>data!G541</f>
        <v>0.22222222222222221</v>
      </c>
      <c r="AF542" s="30">
        <f t="shared" si="390"/>
        <v>0</v>
      </c>
      <c r="AG542" s="30">
        <f t="shared" si="375"/>
        <v>0</v>
      </c>
      <c r="AH542" s="15" t="str">
        <f t="shared" si="385"/>
        <v/>
      </c>
      <c r="AI542" s="9">
        <f>data!C541</f>
        <v>18.325515669640772</v>
      </c>
      <c r="AJ542" s="8">
        <f t="shared" si="376"/>
        <v>-7.3917634635689566E-3</v>
      </c>
      <c r="AK542" s="8">
        <f t="shared" si="377"/>
        <v>-7.3917634635689566E-3</v>
      </c>
      <c r="AL542" s="74">
        <f t="shared" si="386"/>
        <v>-7.3917634635689566E-3</v>
      </c>
      <c r="AR542" s="46">
        <f t="shared" si="370"/>
        <v>5.46875E-2</v>
      </c>
      <c r="AS542" s="46">
        <f t="shared" si="389"/>
        <v>0.15234375</v>
      </c>
      <c r="AT542" s="46">
        <f t="shared" si="371"/>
        <v>0.15234375</v>
      </c>
    </row>
    <row r="543" spans="1:46">
      <c r="A543">
        <v>1910</v>
      </c>
      <c r="B543">
        <v>1910</v>
      </c>
      <c r="C543">
        <f t="shared" si="364"/>
        <v>1910</v>
      </c>
      <c r="D543">
        <f t="shared" si="365"/>
        <v>1910</v>
      </c>
      <c r="E543" s="15">
        <f t="shared" si="366"/>
        <v>1910</v>
      </c>
      <c r="F543" s="9">
        <f>IF(data!V542="","",data!V542)</f>
        <v>330</v>
      </c>
      <c r="G543" s="35">
        <f t="shared" si="388"/>
        <v>5.8718861209964411E-2</v>
      </c>
      <c r="H543" s="35">
        <f t="shared" si="381"/>
        <v>5.1305970149253734E-2</v>
      </c>
      <c r="I543" s="9">
        <f>IF(data!Z542="","",data!Z542)</f>
        <v>6432</v>
      </c>
      <c r="J543" s="9">
        <f t="shared" si="369"/>
        <v>6432</v>
      </c>
      <c r="K543" s="8">
        <f t="shared" si="378"/>
        <v>0.14448398576512456</v>
      </c>
      <c r="L543" s="45">
        <f t="shared" si="372"/>
        <v>0.14448398576512456</v>
      </c>
      <c r="M543" s="8">
        <f t="shared" si="382"/>
        <v>0.14448398576512456</v>
      </c>
      <c r="N543" s="8">
        <f t="shared" si="367"/>
        <v>0.14448398576512456</v>
      </c>
      <c r="P543" s="20">
        <f>IF(data!U542="","",data!U542)</f>
        <v>1.054196682529017</v>
      </c>
      <c r="Q543" s="20">
        <f>IF(ISNA(data!Y542)=TRUE,"",IF(data!Y542="","",data!Y542))</f>
        <v>20.547251703111019</v>
      </c>
      <c r="R543" s="20">
        <f t="shared" si="373"/>
        <v>20.547251703111019</v>
      </c>
      <c r="S543" s="8">
        <f t="shared" si="379"/>
        <v>0.11483414157431815</v>
      </c>
      <c r="T543" s="34">
        <f t="shared" si="361"/>
        <v>0.11483414157431815</v>
      </c>
      <c r="U543" s="30">
        <f t="shared" si="387"/>
        <v>0.11483414157431815</v>
      </c>
      <c r="V543" s="30">
        <f t="shared" si="368"/>
        <v>0.11483414157431815</v>
      </c>
      <c r="X543" s="9">
        <f>IF(data!W542="","",data!W542)</f>
        <v>1485</v>
      </c>
      <c r="Y543" s="96">
        <f>IF(data!AA542="",#N/A,data!AA542)</f>
        <v>28944</v>
      </c>
      <c r="Z543" s="99">
        <f t="shared" si="374"/>
        <v>28944</v>
      </c>
      <c r="AA543" s="8">
        <f t="shared" si="380"/>
        <v>0.14448398576512456</v>
      </c>
      <c r="AB543" s="34">
        <f t="shared" si="363"/>
        <v>0.14448398576512456</v>
      </c>
      <c r="AC543" s="30">
        <f t="shared" si="383"/>
        <v>0.14448398576512456</v>
      </c>
      <c r="AD543" s="30">
        <f t="shared" si="384"/>
        <v>0.14448398576512456</v>
      </c>
      <c r="AE543" s="15">
        <f>data!G542</f>
        <v>0.22222222222222221</v>
      </c>
      <c r="AF543" s="30">
        <f t="shared" si="390"/>
        <v>0</v>
      </c>
      <c r="AG543" s="30">
        <f t="shared" si="375"/>
        <v>0</v>
      </c>
      <c r="AH543" s="15" t="str">
        <f t="shared" si="385"/>
        <v/>
      </c>
      <c r="AI543" s="9">
        <f>data!C542</f>
        <v>18.812896405535472</v>
      </c>
      <c r="AJ543" s="8">
        <f t="shared" si="376"/>
        <v>2.6595744680850908E-2</v>
      </c>
      <c r="AK543" s="8">
        <f t="shared" si="377"/>
        <v>2.6595744680850908E-2</v>
      </c>
      <c r="AL543" s="74">
        <f t="shared" si="386"/>
        <v>2.6595744680850908E-2</v>
      </c>
      <c r="AR543" s="46">
        <f t="shared" si="370"/>
        <v>5.8718861209964501E-2</v>
      </c>
      <c r="AS543" s="46">
        <f t="shared" si="389"/>
        <v>0.20320284697508897</v>
      </c>
      <c r="AT543" s="46">
        <f t="shared" si="371"/>
        <v>0.20320284697508906</v>
      </c>
    </row>
    <row r="544" spans="1:46">
      <c r="A544">
        <v>1911</v>
      </c>
      <c r="B544">
        <v>1911</v>
      </c>
      <c r="C544">
        <f t="shared" si="364"/>
        <v>1911</v>
      </c>
      <c r="D544">
        <f t="shared" si="365"/>
        <v>1911</v>
      </c>
      <c r="E544" s="15">
        <f t="shared" si="366"/>
        <v>1911</v>
      </c>
      <c r="F544" s="9">
        <f>IF(data!V543="","",data!V543)</f>
        <v>330</v>
      </c>
      <c r="G544" s="35">
        <f t="shared" si="388"/>
        <v>5.1305970149253734E-2</v>
      </c>
      <c r="H544" s="35">
        <f t="shared" si="381"/>
        <v>0</v>
      </c>
      <c r="I544" s="9">
        <f>IF(data!Z543="","",data!Z543)</f>
        <v>6360</v>
      </c>
      <c r="J544" s="9">
        <f t="shared" si="369"/>
        <v>6360</v>
      </c>
      <c r="K544" s="8">
        <f t="shared" si="378"/>
        <v>-1.1194029850746245E-2</v>
      </c>
      <c r="L544" s="45">
        <f t="shared" si="372"/>
        <v>-1.1194029850746245E-2</v>
      </c>
      <c r="M544" s="8">
        <f t="shared" si="382"/>
        <v>-1.1194029850746245E-2</v>
      </c>
      <c r="N544" s="8">
        <f t="shared" si="367"/>
        <v>-1.1194029850746245E-2</v>
      </c>
      <c r="P544" s="20">
        <f>IF(data!U543="","",data!U543)</f>
        <v>0.95790941491572612</v>
      </c>
      <c r="Q544" s="20">
        <f>IF(ISNA(data!Y543)=TRUE,"",IF(data!Y543="","",data!Y543))</f>
        <v>18.461526905648537</v>
      </c>
      <c r="R544" s="20">
        <f t="shared" si="373"/>
        <v>18.461526905648537</v>
      </c>
      <c r="S544" s="8">
        <f t="shared" si="379"/>
        <v>-0.10150869944065011</v>
      </c>
      <c r="T544" s="34">
        <f t="shared" si="361"/>
        <v>-0.10150869944065011</v>
      </c>
      <c r="U544" s="30">
        <f t="shared" si="387"/>
        <v>-0.10150869944065011</v>
      </c>
      <c r="V544" s="30">
        <f t="shared" si="368"/>
        <v>-0.10150869944065011</v>
      </c>
      <c r="X544" s="9">
        <f>IF(data!W543="","",data!W543)</f>
        <v>1485</v>
      </c>
      <c r="Y544" s="96">
        <f>IF(data!AA543="",#N/A,data!AA543)</f>
        <v>28620</v>
      </c>
      <c r="Z544" s="99">
        <f t="shared" si="374"/>
        <v>28620</v>
      </c>
      <c r="AA544" s="8">
        <f t="shared" si="380"/>
        <v>-1.1194029850746245E-2</v>
      </c>
      <c r="AB544" s="34">
        <f t="shared" si="363"/>
        <v>-1.1194029850746245E-2</v>
      </c>
      <c r="AC544" s="30">
        <f t="shared" si="383"/>
        <v>-1.1194029850746245E-2</v>
      </c>
      <c r="AD544" s="30">
        <f t="shared" si="384"/>
        <v>-1.1194029850746245E-2</v>
      </c>
      <c r="AE544" s="15">
        <f>data!G543</f>
        <v>0.22222222222222221</v>
      </c>
      <c r="AF544" s="30">
        <f t="shared" si="390"/>
        <v>0</v>
      </c>
      <c r="AG544" s="30">
        <f t="shared" si="375"/>
        <v>0</v>
      </c>
      <c r="AH544" s="15" t="str">
        <f t="shared" si="385"/>
        <v/>
      </c>
      <c r="AI544" s="9">
        <f>data!C543</f>
        <v>20.703933660806914</v>
      </c>
      <c r="AJ544" s="8">
        <f t="shared" si="376"/>
        <v>0.10051813471502591</v>
      </c>
      <c r="AK544" s="8">
        <f t="shared" si="377"/>
        <v>0.10051813471502591</v>
      </c>
      <c r="AL544" s="74">
        <f t="shared" si="386"/>
        <v>0.10051813471502591</v>
      </c>
      <c r="AR544" s="46">
        <f t="shared" si="370"/>
        <v>5.1305970149253755E-2</v>
      </c>
      <c r="AS544" s="46">
        <f t="shared" si="389"/>
        <v>4.0111940298507488E-2</v>
      </c>
      <c r="AT544" s="46">
        <f t="shared" si="371"/>
        <v>4.0111940298507509E-2</v>
      </c>
    </row>
    <row r="545" spans="1:46">
      <c r="A545">
        <v>1912</v>
      </c>
      <c r="B545">
        <v>1912</v>
      </c>
      <c r="C545">
        <f t="shared" si="364"/>
        <v>1912</v>
      </c>
      <c r="D545">
        <f t="shared" si="365"/>
        <v>1912</v>
      </c>
      <c r="E545" s="15">
        <f t="shared" si="366"/>
        <v>1912</v>
      </c>
      <c r="F545" s="9">
        <f>IF(data!V544="","",data!V544)</f>
        <v>0</v>
      </c>
      <c r="G545" s="35">
        <f t="shared" si="388"/>
        <v>0</v>
      </c>
      <c r="H545" s="35">
        <f t="shared" si="381"/>
        <v>6.5476190476190479E-2</v>
      </c>
      <c r="I545" s="9">
        <f>IF(data!Z544="","",data!Z544)</f>
        <v>5040</v>
      </c>
      <c r="J545" s="9">
        <f t="shared" si="369"/>
        <v>5040</v>
      </c>
      <c r="K545" s="8">
        <f t="shared" si="378"/>
        <v>-0.20754716981132071</v>
      </c>
      <c r="L545" s="45">
        <f t="shared" si="372"/>
        <v>-0.20754716981132071</v>
      </c>
      <c r="M545" s="8">
        <f t="shared" si="382"/>
        <v>-0.20754716981132071</v>
      </c>
      <c r="N545" s="8">
        <f t="shared" si="367"/>
        <v>-0.20754716981132071</v>
      </c>
      <c r="P545" s="20">
        <f>IF(data!U544="","",data!U544)</f>
        <v>0</v>
      </c>
      <c r="Q545" s="20">
        <f>IF(ISNA(data!Y544)=TRUE,"",IF(data!Y544="","",data!Y544))</f>
        <v>14.306576776461096</v>
      </c>
      <c r="R545" s="20">
        <f t="shared" si="373"/>
        <v>14.306576776461096</v>
      </c>
      <c r="S545" s="8">
        <f t="shared" si="379"/>
        <v>-0.22505993953924697</v>
      </c>
      <c r="T545" s="34">
        <f t="shared" si="361"/>
        <v>-0.22505993953924697</v>
      </c>
      <c r="U545" s="30">
        <f t="shared" si="387"/>
        <v>-0.22505993953924697</v>
      </c>
      <c r="V545" s="30">
        <f t="shared" si="368"/>
        <v>-0.22505993953924697</v>
      </c>
      <c r="X545" s="9">
        <f>IF(data!W544="","",data!W544)</f>
        <v>0</v>
      </c>
      <c r="Y545" s="96">
        <f>IF(data!AA544="",#N/A,data!AA544)</f>
        <v>22680</v>
      </c>
      <c r="Z545" s="99">
        <f t="shared" si="374"/>
        <v>22680</v>
      </c>
      <c r="AA545" s="8">
        <f t="shared" si="380"/>
        <v>-0.20754716981132071</v>
      </c>
      <c r="AB545" s="34">
        <f t="shared" si="363"/>
        <v>-0.20754716981132071</v>
      </c>
      <c r="AC545" s="30">
        <f t="shared" si="383"/>
        <v>-0.20754716981132071</v>
      </c>
      <c r="AD545" s="30">
        <f t="shared" si="384"/>
        <v>-0.20754716981132071</v>
      </c>
      <c r="AE545" s="15">
        <f>data!G544</f>
        <v>0.22222222222222221</v>
      </c>
      <c r="AF545" s="30">
        <f t="shared" si="390"/>
        <v>0</v>
      </c>
      <c r="AG545" s="30">
        <f t="shared" si="375"/>
        <v>0</v>
      </c>
      <c r="AH545" s="15" t="str">
        <f t="shared" si="385"/>
        <v/>
      </c>
      <c r="AI545" s="9">
        <f>data!C544</f>
        <v>21.171819167265827</v>
      </c>
      <c r="AJ545" s="8">
        <f t="shared" si="376"/>
        <v>2.2598870056497189E-2</v>
      </c>
      <c r="AK545" s="8">
        <f t="shared" si="377"/>
        <v>2.2598870056497189E-2</v>
      </c>
      <c r="AL545" s="74">
        <f t="shared" si="386"/>
        <v>2.2598870056497189E-2</v>
      </c>
      <c r="AR545" s="46">
        <f t="shared" si="370"/>
        <v>0</v>
      </c>
      <c r="AS545" s="46">
        <f t="shared" si="389"/>
        <v>-0.20754716981132071</v>
      </c>
      <c r="AT545" s="46">
        <f t="shared" si="371"/>
        <v>-0.20754716981132071</v>
      </c>
    </row>
    <row r="546" spans="1:46">
      <c r="A546">
        <v>1913</v>
      </c>
      <c r="B546">
        <v>1913</v>
      </c>
      <c r="C546">
        <f t="shared" si="364"/>
        <v>1913</v>
      </c>
      <c r="D546">
        <f t="shared" si="365"/>
        <v>1913</v>
      </c>
      <c r="E546" s="15">
        <f t="shared" si="366"/>
        <v>1913</v>
      </c>
      <c r="F546" s="9">
        <f>IF(data!V545="","",data!V545)</f>
        <v>330</v>
      </c>
      <c r="G546" s="35">
        <f t="shared" si="388"/>
        <v>6.5476190476190479E-2</v>
      </c>
      <c r="H546" s="35">
        <f t="shared" si="381"/>
        <v>5.6122448979591837E-2</v>
      </c>
      <c r="I546" s="9">
        <f>IF(data!Z545="","",data!Z545)</f>
        <v>5880</v>
      </c>
      <c r="J546" s="9">
        <f t="shared" si="369"/>
        <v>5880</v>
      </c>
      <c r="K546" s="8">
        <f t="shared" si="378"/>
        <v>0.16666666666666674</v>
      </c>
      <c r="L546" s="45">
        <f t="shared" si="372"/>
        <v>0.16666666666666674</v>
      </c>
      <c r="M546" s="8">
        <f t="shared" si="382"/>
        <v>0.16666666666666674</v>
      </c>
      <c r="N546" s="8">
        <f t="shared" si="367"/>
        <v>0.16666666666666674</v>
      </c>
      <c r="P546" s="20">
        <f>IF(data!U545="","",data!U545)</f>
        <v>0.95074747536495452</v>
      </c>
      <c r="Q546" s="20">
        <f>IF(ISNA(data!Y545)=TRUE,"",IF(data!Y545="","",data!Y545))</f>
        <v>16.940591379230099</v>
      </c>
      <c r="R546" s="20">
        <f t="shared" si="373"/>
        <v>16.940591379230099</v>
      </c>
      <c r="S546" s="8">
        <f t="shared" si="379"/>
        <v>0.18411214953271005</v>
      </c>
      <c r="T546" s="34">
        <f t="shared" si="361"/>
        <v>0.18411214953271005</v>
      </c>
      <c r="U546" s="30">
        <f t="shared" si="387"/>
        <v>0.18411214953271005</v>
      </c>
      <c r="V546" s="30">
        <f t="shared" si="368"/>
        <v>0.18411214953271005</v>
      </c>
      <c r="X546" s="9">
        <f>IF(data!W545="","",data!W545)</f>
        <v>1485</v>
      </c>
      <c r="Y546" s="96">
        <f>IF(data!AA545="",#N/A,data!AA545)</f>
        <v>26460</v>
      </c>
      <c r="Z546" s="99">
        <f t="shared" si="374"/>
        <v>26460</v>
      </c>
      <c r="AA546" s="8">
        <f t="shared" si="380"/>
        <v>0.16666666666666674</v>
      </c>
      <c r="AB546" s="34">
        <f t="shared" si="363"/>
        <v>0.16666666666666674</v>
      </c>
      <c r="AC546" s="30">
        <f t="shared" si="383"/>
        <v>0.16666666666666674</v>
      </c>
      <c r="AD546" s="30">
        <f t="shared" si="384"/>
        <v>0.16666666666666674</v>
      </c>
      <c r="AE546" s="15">
        <f>data!G545</f>
        <v>0.22222222222222221</v>
      </c>
      <c r="AF546" s="30">
        <f t="shared" si="390"/>
        <v>0</v>
      </c>
      <c r="AG546" s="30">
        <f t="shared" si="375"/>
        <v>0</v>
      </c>
      <c r="AH546" s="15" t="str">
        <f t="shared" si="385"/>
        <v/>
      </c>
      <c r="AI546" s="9">
        <f>data!C545</f>
        <v>20.85989549629322</v>
      </c>
      <c r="AJ546" s="8">
        <f t="shared" si="376"/>
        <v>-1.4732965009208066E-2</v>
      </c>
      <c r="AK546" s="8">
        <f t="shared" si="377"/>
        <v>-1.4732965009208066E-2</v>
      </c>
      <c r="AL546" s="74">
        <f t="shared" si="386"/>
        <v>-1.4732965009208066E-2</v>
      </c>
      <c r="AR546" s="46">
        <f t="shared" si="370"/>
        <v>6.5476190476190466E-2</v>
      </c>
      <c r="AS546" s="46">
        <f t="shared" si="389"/>
        <v>0.23214285714285721</v>
      </c>
      <c r="AT546" s="46">
        <f t="shared" si="371"/>
        <v>0.23214285714285721</v>
      </c>
    </row>
    <row r="547" spans="1:46">
      <c r="A547">
        <v>1914</v>
      </c>
      <c r="B547">
        <v>1914</v>
      </c>
      <c r="C547">
        <f t="shared" si="364"/>
        <v>1914</v>
      </c>
      <c r="D547">
        <f t="shared" si="365"/>
        <v>1914</v>
      </c>
      <c r="E547" s="15">
        <f t="shared" si="366"/>
        <v>1914</v>
      </c>
      <c r="F547" s="9">
        <f>IF(data!V546="","",data!V546)</f>
        <v>330</v>
      </c>
      <c r="G547" s="35">
        <f t="shared" si="388"/>
        <v>5.6122448979591837E-2</v>
      </c>
      <c r="H547" s="35">
        <f t="shared" si="381"/>
        <v>0</v>
      </c>
      <c r="I547" s="9">
        <f>IF(data!Z546="","",data!Z546)</f>
        <v>5688</v>
      </c>
      <c r="J547" s="9">
        <f t="shared" si="369"/>
        <v>5688</v>
      </c>
      <c r="K547" s="8">
        <f t="shared" si="378"/>
        <v>-3.2653061224489743E-2</v>
      </c>
      <c r="L547" s="45">
        <f t="shared" si="372"/>
        <v>-3.2653061224489743E-2</v>
      </c>
      <c r="M547" s="8">
        <f t="shared" si="382"/>
        <v>-3.2653061224489743E-2</v>
      </c>
      <c r="N547" s="8">
        <f t="shared" si="367"/>
        <v>-3.2653061224489743E-2</v>
      </c>
      <c r="P547" s="20">
        <f>IF(data!U546="","",data!U546)</f>
        <v>0.95074747536495452</v>
      </c>
      <c r="Q547" s="20">
        <f>IF(ISNA(data!Y546)=TRUE,"",IF(data!Y546="","",data!Y546))</f>
        <v>16.387429211745037</v>
      </c>
      <c r="R547" s="20">
        <f t="shared" si="373"/>
        <v>16.387429211745037</v>
      </c>
      <c r="S547" s="8">
        <f t="shared" si="379"/>
        <v>-3.2653061224489743E-2</v>
      </c>
      <c r="T547" s="34">
        <f t="shared" si="361"/>
        <v>-3.2653061224489743E-2</v>
      </c>
      <c r="U547" s="30">
        <f t="shared" si="387"/>
        <v>-3.2653061224489743E-2</v>
      </c>
      <c r="V547" s="30">
        <f t="shared" si="368"/>
        <v>-3.2653061224489743E-2</v>
      </c>
      <c r="X547" s="9">
        <f>IF(data!W546="","",data!W546)</f>
        <v>1485</v>
      </c>
      <c r="Y547" s="96">
        <f>IF(data!AA546="",#N/A,data!AA546)</f>
        <v>25596</v>
      </c>
      <c r="Z547" s="99">
        <f t="shared" si="374"/>
        <v>25596</v>
      </c>
      <c r="AA547" s="8">
        <f t="shared" si="380"/>
        <v>-3.2653061224489743E-2</v>
      </c>
      <c r="AB547" s="34">
        <f t="shared" si="363"/>
        <v>-3.2653061224489743E-2</v>
      </c>
      <c r="AC547" s="30">
        <f t="shared" si="383"/>
        <v>-3.2653061224489743E-2</v>
      </c>
      <c r="AD547" s="30">
        <f t="shared" si="384"/>
        <v>-3.2653061224489743E-2</v>
      </c>
      <c r="AE547" s="15">
        <f>data!G546</f>
        <v>0.22222222222222221</v>
      </c>
      <c r="AF547" s="30">
        <f t="shared" si="390"/>
        <v>0</v>
      </c>
      <c r="AG547" s="30">
        <f t="shared" si="375"/>
        <v>0</v>
      </c>
      <c r="AH547" s="15" t="str">
        <f t="shared" si="385"/>
        <v/>
      </c>
      <c r="AI547" s="9">
        <f>data!C546</f>
        <v>20.85989549629322</v>
      </c>
      <c r="AJ547" s="8">
        <f t="shared" si="376"/>
        <v>0</v>
      </c>
      <c r="AK547" s="8">
        <f t="shared" si="377"/>
        <v>0</v>
      </c>
      <c r="AL547" s="74" t="str">
        <f t="shared" si="386"/>
        <v/>
      </c>
      <c r="AR547" s="46">
        <f t="shared" si="370"/>
        <v>5.6122448979591733E-2</v>
      </c>
      <c r="AS547" s="46">
        <f t="shared" si="389"/>
        <v>2.3469387755102093E-2</v>
      </c>
      <c r="AT547" s="46">
        <f t="shared" si="371"/>
        <v>2.3469387755101989E-2</v>
      </c>
    </row>
    <row r="548" spans="1:46">
      <c r="A548">
        <v>1915</v>
      </c>
      <c r="B548">
        <v>1915</v>
      </c>
      <c r="C548">
        <f t="shared" si="364"/>
        <v>1915</v>
      </c>
      <c r="D548">
        <f t="shared" si="365"/>
        <v>1915</v>
      </c>
      <c r="E548" s="15">
        <f t="shared" si="366"/>
        <v>1915</v>
      </c>
      <c r="F548" s="9">
        <f>IF(data!V547="","",data!V547)</f>
        <v>0</v>
      </c>
      <c r="G548" s="35">
        <f t="shared" si="388"/>
        <v>0</v>
      </c>
      <c r="H548" s="35">
        <f t="shared" si="381"/>
        <v>6.2790697674418611E-2</v>
      </c>
      <c r="I548" s="9">
        <f>IF(data!Z547="","",data!Z547)</f>
        <v>5160</v>
      </c>
      <c r="J548" s="9">
        <f t="shared" si="369"/>
        <v>5160</v>
      </c>
      <c r="K548" s="8">
        <f t="shared" si="378"/>
        <v>-9.2827004219409259E-2</v>
      </c>
      <c r="L548" s="45">
        <f t="shared" si="372"/>
        <v>-9.2827004219409259E-2</v>
      </c>
      <c r="M548" s="8">
        <f t="shared" si="382"/>
        <v>-9.2827004219409259E-2</v>
      </c>
      <c r="N548" s="8">
        <f>IF(I548="","",I548/I547-1)</f>
        <v>-9.2827004219409259E-2</v>
      </c>
      <c r="P548" s="20">
        <f>IF(data!U547="","",data!U547)</f>
        <v>0</v>
      </c>
      <c r="Q548" s="20">
        <f>IF(ISNA(data!Y547)=TRUE,"",IF(data!Y547="","",data!Y547))</f>
        <v>12.492632984168997</v>
      </c>
      <c r="R548" s="20">
        <f t="shared" si="373"/>
        <v>12.492632984168997</v>
      </c>
      <c r="S548" s="8">
        <f t="shared" si="379"/>
        <v>-0.23766975144488189</v>
      </c>
      <c r="T548" s="34">
        <f t="shared" si="361"/>
        <v>-0.23766975144488189</v>
      </c>
      <c r="U548" s="30">
        <f t="shared" si="387"/>
        <v>-0.23766975144488189</v>
      </c>
      <c r="V548" s="30">
        <f>IF(Q548="","",Q548/Q547-1)</f>
        <v>-0.23766975144488189</v>
      </c>
      <c r="X548" s="9">
        <f>IF(data!W547="","",data!W547)</f>
        <v>0</v>
      </c>
      <c r="Y548" s="96">
        <f>IF(data!AA547="",#N/A,data!AA547)</f>
        <v>23220</v>
      </c>
      <c r="Z548" s="99">
        <f t="shared" si="374"/>
        <v>23220</v>
      </c>
      <c r="AA548" s="8">
        <f t="shared" si="380"/>
        <v>-9.2827004219409259E-2</v>
      </c>
      <c r="AB548" s="34">
        <f t="shared" si="363"/>
        <v>-9.2827004219409259E-2</v>
      </c>
      <c r="AC548" s="30">
        <f t="shared" si="383"/>
        <v>-9.2827004219409259E-2</v>
      </c>
      <c r="AD548" s="30">
        <f>IF(Y548="","",Y548/Y547-1)</f>
        <v>-9.2827004219409259E-2</v>
      </c>
      <c r="AE548" s="15">
        <f>data!G547</f>
        <v>0.22222222222222221</v>
      </c>
      <c r="AF548" s="30">
        <f t="shared" si="390"/>
        <v>0</v>
      </c>
      <c r="AG548" s="30">
        <f t="shared" si="375"/>
        <v>0</v>
      </c>
      <c r="AH548" s="15" t="str">
        <f t="shared" si="385"/>
        <v/>
      </c>
      <c r="AI548" s="9">
        <f>data!C547</f>
        <v>24.823275640588935</v>
      </c>
      <c r="AJ548" s="8">
        <f t="shared" si="376"/>
        <v>0.19000000000000017</v>
      </c>
      <c r="AK548" s="8">
        <f t="shared" si="377"/>
        <v>0.19000000000000017</v>
      </c>
      <c r="AL548" s="74" t="str">
        <f t="shared" si="386"/>
        <v/>
      </c>
      <c r="AR548" s="46">
        <f t="shared" si="370"/>
        <v>0</v>
      </c>
      <c r="AS548" s="46">
        <f t="shared" si="389"/>
        <v>-9.2827004219409259E-2</v>
      </c>
      <c r="AT548" s="46">
        <f t="shared" si="371"/>
        <v>-9.2827004219409259E-2</v>
      </c>
    </row>
    <row r="549" spans="1:46">
      <c r="A549">
        <v>1916</v>
      </c>
      <c r="B549">
        <v>1916</v>
      </c>
      <c r="C549">
        <f t="shared" si="364"/>
        <v>1916</v>
      </c>
      <c r="D549">
        <f t="shared" si="365"/>
        <v>1916</v>
      </c>
      <c r="E549" s="15">
        <f t="shared" si="366"/>
        <v>1916</v>
      </c>
      <c r="F549" s="9">
        <f>IF(data!V548="","",data!V548)</f>
        <v>324</v>
      </c>
      <c r="G549" s="35">
        <f t="shared" si="388"/>
        <v>6.2790697674418611E-2</v>
      </c>
      <c r="H549" s="35">
        <f t="shared" si="381"/>
        <v>6.0697674418604658E-2</v>
      </c>
      <c r="I549" s="9" t="str">
        <f>IF(data!Z548="","",data!Z548)</f>
        <v/>
      </c>
      <c r="J549" s="9">
        <f t="shared" si="369"/>
        <v>5160</v>
      </c>
      <c r="K549" s="49">
        <f>K550</f>
        <v>3.1007751937984478E-2</v>
      </c>
      <c r="L549" s="45">
        <f t="shared" si="372"/>
        <v>0</v>
      </c>
      <c r="N549" s="8" t="str">
        <f t="shared" ref="N549:N582" si="391">IF(I549="","",I549/I548-1)</f>
        <v/>
      </c>
      <c r="P549" s="20">
        <f>IF(data!U548="","",data!U548)</f>
        <v>0.69661280420227345</v>
      </c>
      <c r="Q549" s="20" t="str">
        <f>IF(ISNA(data!Y548)=TRUE,"",IF(data!Y548="","",data!Y548))</f>
        <v/>
      </c>
      <c r="R549" s="20">
        <f t="shared" si="373"/>
        <v>12.492632984168997</v>
      </c>
      <c r="S549" s="49">
        <f>S550</f>
        <v>-0.12388121184885592</v>
      </c>
      <c r="T549" s="34">
        <f t="shared" si="361"/>
        <v>0</v>
      </c>
      <c r="U549" s="15"/>
      <c r="V549" s="30" t="str">
        <f t="shared" ref="V549:V581" si="392">IF(Q549="","",Q549/Q548-1)</f>
        <v/>
      </c>
      <c r="X549" s="9">
        <f>IF(data!W548="","",data!W548)</f>
        <v>1458</v>
      </c>
      <c r="Y549" s="96" t="e">
        <f>IF(data!AA548="",#N/A,data!AA548)</f>
        <v>#N/A</v>
      </c>
      <c r="Z549" s="99">
        <f t="shared" si="374"/>
        <v>23220</v>
      </c>
      <c r="AA549" s="49">
        <f>AA550</f>
        <v>3.1007751937984478E-2</v>
      </c>
      <c r="AB549" s="34">
        <f t="shared" si="363"/>
        <v>0</v>
      </c>
      <c r="AC549" s="15"/>
      <c r="AD549" s="30"/>
      <c r="AE549" s="15">
        <f>data!G548</f>
        <v>0.22222222222222221</v>
      </c>
      <c r="AF549" s="30">
        <f t="shared" si="390"/>
        <v>0</v>
      </c>
      <c r="AG549" s="30">
        <f t="shared" si="375"/>
        <v>0</v>
      </c>
      <c r="AH549" s="15" t="str">
        <f t="shared" si="385"/>
        <v/>
      </c>
      <c r="AI549" s="9">
        <f>data!C548</f>
        <v>27.952259965032916</v>
      </c>
      <c r="AJ549" s="8">
        <f t="shared" si="376"/>
        <v>0.126050420168067</v>
      </c>
      <c r="AK549" s="8">
        <f t="shared" si="377"/>
        <v>0.126050420168067</v>
      </c>
      <c r="AL549" s="74">
        <f t="shared" si="386"/>
        <v>0.126050420168067</v>
      </c>
      <c r="AR549" s="46">
        <f t="shared" si="370"/>
        <v>6.2790697674418583E-2</v>
      </c>
      <c r="AS549" s="46" t="str">
        <f t="shared" si="389"/>
        <v/>
      </c>
      <c r="AT549" s="46" t="str">
        <f t="shared" si="371"/>
        <v/>
      </c>
    </row>
    <row r="550" spans="1:46">
      <c r="A550">
        <v>1917</v>
      </c>
      <c r="B550">
        <v>1917</v>
      </c>
      <c r="C550">
        <f t="shared" si="364"/>
        <v>1917</v>
      </c>
      <c r="D550">
        <f t="shared" si="365"/>
        <v>1917</v>
      </c>
      <c r="E550" s="15">
        <f t="shared" si="366"/>
        <v>1917</v>
      </c>
      <c r="F550" s="9">
        <f>IF(data!V549="","",data!V549)</f>
        <v>313.20000000000005</v>
      </c>
      <c r="G550" s="35"/>
      <c r="H550" s="35">
        <f t="shared" si="381"/>
        <v>6.3953488372093026E-2</v>
      </c>
      <c r="I550" s="9" t="str">
        <f>IF(data!Z549="","",data!Z549)</f>
        <v/>
      </c>
      <c r="J550" s="9">
        <f t="shared" si="369"/>
        <v>5160</v>
      </c>
      <c r="K550" s="49">
        <f>K551</f>
        <v>3.1007751937984478E-2</v>
      </c>
      <c r="L550" s="45">
        <f t="shared" si="372"/>
        <v>0</v>
      </c>
      <c r="N550" s="8" t="str">
        <f t="shared" si="391"/>
        <v/>
      </c>
      <c r="P550" s="20">
        <f>IF(data!U549="","",data!U549)</f>
        <v>0.56396611606875713</v>
      </c>
      <c r="Q550" s="20" t="str">
        <f>IF(ISNA(data!Y549)=TRUE,"",IF(data!Y549="","",data!Y549))</f>
        <v/>
      </c>
      <c r="R550" s="20">
        <f t="shared" si="373"/>
        <v>12.492632984168997</v>
      </c>
      <c r="S550" s="49">
        <f>S551</f>
        <v>-0.12388121184885592</v>
      </c>
      <c r="T550" s="34">
        <f t="shared" si="361"/>
        <v>0</v>
      </c>
      <c r="U550" s="15"/>
      <c r="V550" s="30" t="str">
        <f t="shared" si="392"/>
        <v/>
      </c>
      <c r="X550" s="9">
        <f>IF(data!W549="","",data!W549)</f>
        <v>1409.4</v>
      </c>
      <c r="Y550" s="96" t="e">
        <f>IF(data!AA549="",#N/A,data!AA549)</f>
        <v>#N/A</v>
      </c>
      <c r="Z550" s="99">
        <f t="shared" si="374"/>
        <v>23220</v>
      </c>
      <c r="AA550" s="49">
        <f>AA551</f>
        <v>3.1007751937984478E-2</v>
      </c>
      <c r="AB550" s="34">
        <f t="shared" si="363"/>
        <v>0</v>
      </c>
      <c r="AC550" s="15"/>
      <c r="AD550" s="30"/>
      <c r="AE550" s="15">
        <f>data!G549</f>
        <v>0.22222222222222221</v>
      </c>
      <c r="AF550" s="30">
        <f t="shared" si="390"/>
        <v>0</v>
      </c>
      <c r="AG550" s="30">
        <f t="shared" si="375"/>
        <v>0</v>
      </c>
      <c r="AH550" s="15" t="str">
        <f t="shared" si="385"/>
        <v/>
      </c>
      <c r="AI550" s="9">
        <f>data!C549</f>
        <v>33.375832794069154</v>
      </c>
      <c r="AJ550" s="8">
        <f t="shared" si="376"/>
        <v>0.19402985074626877</v>
      </c>
      <c r="AK550" s="8">
        <f t="shared" si="377"/>
        <v>0.19402985074626877</v>
      </c>
      <c r="AL550" s="74">
        <f t="shared" si="386"/>
        <v>0.19402985074626877</v>
      </c>
      <c r="AR550" s="46" t="str">
        <f t="shared" si="370"/>
        <v/>
      </c>
      <c r="AS550" s="46" t="str">
        <f t="shared" si="389"/>
        <v/>
      </c>
      <c r="AT550" s="46" t="str">
        <f t="shared" si="371"/>
        <v/>
      </c>
    </row>
    <row r="551" spans="1:46">
      <c r="A551">
        <v>1918</v>
      </c>
      <c r="B551">
        <v>1918</v>
      </c>
      <c r="C551">
        <f t="shared" si="364"/>
        <v>1918</v>
      </c>
      <c r="D551">
        <f t="shared" si="365"/>
        <v>1918</v>
      </c>
      <c r="E551" s="15">
        <f t="shared" si="366"/>
        <v>1918</v>
      </c>
      <c r="F551" s="9">
        <f>IF(data!V550="","",data!V550)</f>
        <v>330</v>
      </c>
      <c r="G551" s="35"/>
      <c r="H551" s="35">
        <f t="shared" si="381"/>
        <v>5.8510638297872342E-2</v>
      </c>
      <c r="I551" s="9">
        <f>IF(data!Z550="","",data!Z550)</f>
        <v>5640</v>
      </c>
      <c r="J551" s="9">
        <f t="shared" si="369"/>
        <v>5640</v>
      </c>
      <c r="K551" s="8">
        <f>M551</f>
        <v>3.1007751937984478E-2</v>
      </c>
      <c r="L551" s="45">
        <f t="shared" si="372"/>
        <v>9.3023255813953432E-2</v>
      </c>
      <c r="M551" s="8">
        <f>(I551/I548-1)/(C551-C548)</f>
        <v>3.1007751937984478E-2</v>
      </c>
      <c r="N551" s="8"/>
      <c r="P551" s="20">
        <f>IF(data!U550="","",data!U550)</f>
        <v>0.45929829727775573</v>
      </c>
      <c r="Q551" s="20">
        <f>IF(ISNA(data!Y550)=TRUE,"",IF(data!Y550="","",data!Y550))</f>
        <v>7.8498254443834634</v>
      </c>
      <c r="R551" s="20">
        <f t="shared" si="373"/>
        <v>7.8498254443834634</v>
      </c>
      <c r="S551" s="8">
        <f>U551</f>
        <v>-0.12388121184885592</v>
      </c>
      <c r="T551" s="34">
        <f t="shared" si="361"/>
        <v>-0.37164363554656776</v>
      </c>
      <c r="U551" s="30">
        <f>(Q551/Q548-1)/(A551-A548)</f>
        <v>-0.12388121184885592</v>
      </c>
      <c r="V551" s="30"/>
      <c r="X551" s="9">
        <f>IF(data!W550="","",data!W550)</f>
        <v>1485</v>
      </c>
      <c r="Y551" s="96">
        <f>IF(data!AA550="",#N/A,data!AA550)</f>
        <v>25380</v>
      </c>
      <c r="Z551" s="99">
        <f t="shared" si="374"/>
        <v>25380</v>
      </c>
      <c r="AA551" s="8">
        <f>AC551</f>
        <v>3.1007751937984478E-2</v>
      </c>
      <c r="AB551" s="34">
        <f t="shared" si="363"/>
        <v>9.3023255813953432E-2</v>
      </c>
      <c r="AC551" s="30">
        <f>(Y551/Y548-1)/(A551-A548)</f>
        <v>3.1007751937984478E-2</v>
      </c>
      <c r="AD551" s="30"/>
      <c r="AE551" s="15">
        <f>data!G550</f>
        <v>0.22222222222222221</v>
      </c>
      <c r="AF551" s="30">
        <f t="shared" si="390"/>
        <v>0</v>
      </c>
      <c r="AG551" s="30">
        <f t="shared" si="375"/>
        <v>0</v>
      </c>
      <c r="AH551" s="15" t="str">
        <f t="shared" si="385"/>
        <v/>
      </c>
      <c r="AI551" s="9">
        <f>data!C550</f>
        <v>43.179983677326966</v>
      </c>
      <c r="AJ551" s="8">
        <f t="shared" si="376"/>
        <v>0.29374999999999996</v>
      </c>
      <c r="AK551" s="8">
        <f t="shared" si="377"/>
        <v>0.29374999999999996</v>
      </c>
      <c r="AL551" s="74">
        <f t="shared" si="386"/>
        <v>0.29374999999999996</v>
      </c>
      <c r="AR551" s="46" t="str">
        <f t="shared" si="370"/>
        <v/>
      </c>
      <c r="AS551" s="46" t="str">
        <f t="shared" si="389"/>
        <v/>
      </c>
      <c r="AT551" s="46" t="str">
        <f t="shared" si="371"/>
        <v/>
      </c>
    </row>
    <row r="552" spans="1:46">
      <c r="A552">
        <v>1919</v>
      </c>
      <c r="B552">
        <v>1919</v>
      </c>
      <c r="C552">
        <f t="shared" si="364"/>
        <v>1919</v>
      </c>
      <c r="D552">
        <f t="shared" si="365"/>
        <v>1919</v>
      </c>
      <c r="E552" s="15">
        <f t="shared" si="366"/>
        <v>1919</v>
      </c>
      <c r="F552" s="9">
        <f>IF(data!V551="","",data!V551)</f>
        <v>330</v>
      </c>
      <c r="G552" s="35">
        <f t="shared" si="388"/>
        <v>5.8510638297872342E-2</v>
      </c>
      <c r="H552" s="35">
        <f t="shared" si="381"/>
        <v>5.7172557172557176E-2</v>
      </c>
      <c r="I552" s="9">
        <f>IF(data!Z551="","",data!Z551)</f>
        <v>5772</v>
      </c>
      <c r="J552" s="9">
        <f t="shared" si="369"/>
        <v>5772</v>
      </c>
      <c r="K552" s="8">
        <f>M552</f>
        <v>2.3404255319148914E-2</v>
      </c>
      <c r="L552" s="45">
        <f t="shared" si="372"/>
        <v>2.3404255319148914E-2</v>
      </c>
      <c r="M552" s="8">
        <f>(I552/I551-1)/(C552-C551)</f>
        <v>2.3404255319148914E-2</v>
      </c>
      <c r="N552" s="8">
        <f t="shared" si="391"/>
        <v>2.3404255319148914E-2</v>
      </c>
      <c r="P552" s="20">
        <f>IF(data!U551="","",data!U551)</f>
        <v>0.36708396732237619</v>
      </c>
      <c r="Q552" s="20">
        <f>IF(ISNA(data!Y551)=TRUE,"",IF(data!Y551="","",data!Y551))</f>
        <v>6.4206323011659263</v>
      </c>
      <c r="R552" s="20">
        <f t="shared" si="373"/>
        <v>6.4206323011659263</v>
      </c>
      <c r="S552" s="8">
        <f>U552</f>
        <v>-0.18206686930091198</v>
      </c>
      <c r="T552" s="34">
        <f t="shared" si="361"/>
        <v>-0.18206686930091198</v>
      </c>
      <c r="U552" s="30">
        <f>(Q552/Q551-1)/(A552-A551)</f>
        <v>-0.18206686930091198</v>
      </c>
      <c r="V552" s="30">
        <f t="shared" si="392"/>
        <v>-0.18206686930091198</v>
      </c>
      <c r="X552" s="9">
        <f>IF(data!W551="","",data!W551)</f>
        <v>1414.2857142857144</v>
      </c>
      <c r="Y552" s="96">
        <f>IF(data!AA551="",#N/A,data!AA551)</f>
        <v>24737.142857142862</v>
      </c>
      <c r="Z552" s="99">
        <f t="shared" si="374"/>
        <v>24737.142857142862</v>
      </c>
      <c r="AA552" s="8">
        <f>AC552</f>
        <v>-2.5329280648429431E-2</v>
      </c>
      <c r="AB552" s="34">
        <f t="shared" si="363"/>
        <v>-2.5329280648429431E-2</v>
      </c>
      <c r="AC552" s="30">
        <f t="shared" ref="AC552:AC553" si="393">(Y552/Y551-1)/(A552-A551)</f>
        <v>-2.5329280648429431E-2</v>
      </c>
      <c r="AD552" s="30">
        <f t="shared" ref="AD552:AD581" si="394">IF(Y552="","",Y552/Y551-1)</f>
        <v>-2.5329280648429431E-2</v>
      </c>
      <c r="AE552" s="15">
        <f>data!G551</f>
        <v>0.23333333333333328</v>
      </c>
      <c r="AF552" s="30">
        <f t="shared" si="390"/>
        <v>4.9999999999999822E-2</v>
      </c>
      <c r="AG552" s="30">
        <f t="shared" si="375"/>
        <v>4.9999999999999822E-2</v>
      </c>
      <c r="AH552" s="15" t="str">
        <f t="shared" si="385"/>
        <v/>
      </c>
      <c r="AI552" s="9">
        <f>data!C551</f>
        <v>54.027129335399444</v>
      </c>
      <c r="AJ552" s="8">
        <f t="shared" si="376"/>
        <v>0.25120772946859904</v>
      </c>
      <c r="AK552" s="8">
        <f t="shared" si="377"/>
        <v>0.25120772946859904</v>
      </c>
      <c r="AL552" s="74">
        <f t="shared" si="386"/>
        <v>0.25120772946859904</v>
      </c>
      <c r="AR552" s="46">
        <f t="shared" si="370"/>
        <v>8.1053698074977643E-3</v>
      </c>
      <c r="AS552" s="46">
        <f t="shared" si="389"/>
        <v>8.1914893617021256E-2</v>
      </c>
      <c r="AT552" s="46">
        <f t="shared" si="371"/>
        <v>-1.7223910840931667E-2</v>
      </c>
    </row>
    <row r="553" spans="1:46">
      <c r="A553">
        <v>1920</v>
      </c>
      <c r="B553">
        <v>1920</v>
      </c>
      <c r="C553">
        <f t="shared" si="364"/>
        <v>1920</v>
      </c>
      <c r="D553">
        <f t="shared" si="365"/>
        <v>1920</v>
      </c>
      <c r="E553" s="15">
        <f t="shared" si="366"/>
        <v>1920</v>
      </c>
      <c r="F553" s="9">
        <f>IF(data!V552="","",data!V552)</f>
        <v>330</v>
      </c>
      <c r="G553" s="35">
        <f t="shared" si="388"/>
        <v>5.7172557172557176E-2</v>
      </c>
      <c r="H553" s="35">
        <f t="shared" si="381"/>
        <v>6.7043478260869566E-2</v>
      </c>
      <c r="I553" s="9">
        <f>IF(data!Z552="","",data!Z552)</f>
        <v>5520</v>
      </c>
      <c r="J553" s="9">
        <f t="shared" si="369"/>
        <v>5520</v>
      </c>
      <c r="K553" s="8">
        <f>M553</f>
        <v>-4.3659043659043606E-2</v>
      </c>
      <c r="L553" s="45">
        <f t="shared" si="372"/>
        <v>-4.3659043659043606E-2</v>
      </c>
      <c r="M553" s="8">
        <f>(I553/I552-1)/(C553-C552)</f>
        <v>-4.3659043659043606E-2</v>
      </c>
      <c r="N553" s="8">
        <f t="shared" si="391"/>
        <v>-4.3659043659043606E-2</v>
      </c>
      <c r="P553" s="20">
        <f>IF(data!U552="","",data!U552)</f>
        <v>0.26631581942995924</v>
      </c>
      <c r="Q553" s="20">
        <f>IF(ISNA(data!Y552)=TRUE,"",IF(data!Y552="","",data!Y552))</f>
        <v>4.4547373431920469</v>
      </c>
      <c r="R553" s="20">
        <f t="shared" si="373"/>
        <v>4.4547373431920469</v>
      </c>
      <c r="S553" s="8">
        <f>U553</f>
        <v>-0.30618401206636481</v>
      </c>
      <c r="T553" s="34">
        <f t="shared" si="361"/>
        <v>-0.30618401206636481</v>
      </c>
      <c r="U553" s="30">
        <f>(Q553/Q552-1)/(A553-A552)</f>
        <v>-0.30618401206636481</v>
      </c>
      <c r="V553" s="30">
        <f t="shared" si="392"/>
        <v>-0.30618401206636481</v>
      </c>
      <c r="X553" s="9">
        <f>IF(data!W552="","",data!W552)</f>
        <v>660.00000000000011</v>
      </c>
      <c r="Y553" s="96">
        <f>IF(data!AA552="",#N/A,data!AA552)</f>
        <v>11040.000000000002</v>
      </c>
      <c r="Z553" s="99">
        <f t="shared" si="374"/>
        <v>11040.000000000002</v>
      </c>
      <c r="AA553" s="8">
        <f>AC553</f>
        <v>-0.55370755370755376</v>
      </c>
      <c r="AB553" s="34">
        <f t="shared" si="363"/>
        <v>-0.55370755370755376</v>
      </c>
      <c r="AC553" s="30">
        <f t="shared" si="393"/>
        <v>-0.55370755370755376</v>
      </c>
      <c r="AD553" s="30">
        <f t="shared" si="394"/>
        <v>-0.55370755370755376</v>
      </c>
      <c r="AE553" s="15">
        <f>data!G552</f>
        <v>0.49999999999999989</v>
      </c>
      <c r="AF553" s="30">
        <f t="shared" si="390"/>
        <v>1.1428571428571428</v>
      </c>
      <c r="AG553" s="30">
        <f t="shared" si="375"/>
        <v>1.1428571428571428</v>
      </c>
      <c r="AH553" s="15">
        <f t="shared" si="385"/>
        <v>1.1428571428571428</v>
      </c>
      <c r="AI553" s="9">
        <f>data!C552</f>
        <v>74.469826921766781</v>
      </c>
      <c r="AJ553" s="8">
        <f t="shared" si="376"/>
        <v>0.37837837837837807</v>
      </c>
      <c r="AK553" s="8">
        <f t="shared" si="377"/>
        <v>0.37837837837837807</v>
      </c>
      <c r="AL553" s="74">
        <f t="shared" si="386"/>
        <v>0.37837837837837807</v>
      </c>
      <c r="AR553" s="46">
        <f t="shared" si="370"/>
        <v>-0.50665280665280665</v>
      </c>
      <c r="AS553" s="46">
        <f t="shared" si="389"/>
        <v>1.351351351351357E-2</v>
      </c>
      <c r="AT553" s="46">
        <f t="shared" si="371"/>
        <v>-1.0603603603603604</v>
      </c>
    </row>
    <row r="554" spans="1:46">
      <c r="A554">
        <v>1921</v>
      </c>
      <c r="B554">
        <v>1921</v>
      </c>
      <c r="C554">
        <f t="shared" si="364"/>
        <v>1921</v>
      </c>
      <c r="D554">
        <f t="shared" si="365"/>
        <v>1921</v>
      </c>
      <c r="E554" s="15">
        <f t="shared" si="366"/>
        <v>1921</v>
      </c>
      <c r="F554" s="9">
        <f>IF(data!V553="","",data!V553)</f>
        <v>370.08</v>
      </c>
      <c r="G554" s="35">
        <f t="shared" si="388"/>
        <v>6.7043478260869566E-2</v>
      </c>
      <c r="H554" s="35">
        <f t="shared" si="381"/>
        <v>7.4347826086956531E-2</v>
      </c>
      <c r="I554" s="9" t="str">
        <f>IF(data!Z553="","",data!Z553)</f>
        <v/>
      </c>
      <c r="J554" s="9">
        <f t="shared" si="369"/>
        <v>5520</v>
      </c>
      <c r="K554" s="49">
        <f>K555</f>
        <v>6.4565217391303609E-3</v>
      </c>
      <c r="L554" s="45">
        <f t="shared" si="372"/>
        <v>0</v>
      </c>
      <c r="N554" s="8" t="str">
        <f t="shared" si="391"/>
        <v/>
      </c>
      <c r="P554" s="20">
        <f>IF(data!U553="","",data!U553)</f>
        <v>0.34173720443187877</v>
      </c>
      <c r="Q554" s="20" t="str">
        <f>IF(ISNA(data!Y553)=TRUE,"",IF(data!Y553="","",data!Y553))</f>
        <v/>
      </c>
      <c r="R554" s="20">
        <f t="shared" si="373"/>
        <v>4.4547373431920469</v>
      </c>
      <c r="S554" s="49">
        <f>S555</f>
        <v>0.10268326086956514</v>
      </c>
      <c r="T554" s="34">
        <f t="shared" si="361"/>
        <v>0</v>
      </c>
      <c r="U554" s="15"/>
      <c r="V554" s="30" t="str">
        <f t="shared" si="392"/>
        <v/>
      </c>
      <c r="X554" s="9">
        <f>IF(data!W553="","",data!W553)</f>
        <v>547.81578947368439</v>
      </c>
      <c r="Y554" s="96" t="e">
        <f>IF(data!AA553="",#N/A,data!AA553)</f>
        <v>#N/A</v>
      </c>
      <c r="Z554" s="99">
        <f t="shared" si="374"/>
        <v>11040.000000000002</v>
      </c>
      <c r="AA554" s="49">
        <f>AA555</f>
        <v>-1.5094819611470911E-2</v>
      </c>
      <c r="AB554" s="34">
        <f t="shared" si="363"/>
        <v>0</v>
      </c>
      <c r="AC554" s="15"/>
      <c r="AD554" s="30"/>
      <c r="AE554" s="15">
        <f>data!G553</f>
        <v>0.67555555555555535</v>
      </c>
      <c r="AF554" s="30">
        <f t="shared" si="390"/>
        <v>0.35111111111111093</v>
      </c>
      <c r="AG554" s="30">
        <f t="shared" si="375"/>
        <v>0.35111111111111093</v>
      </c>
      <c r="AH554" s="15">
        <f t="shared" si="385"/>
        <v>0.35111111111111093</v>
      </c>
      <c r="AI554" s="9">
        <f>data!C553</f>
        <v>65.082873948434838</v>
      </c>
      <c r="AJ554" s="8">
        <f t="shared" si="376"/>
        <v>-0.12605042016806722</v>
      </c>
      <c r="AK554" s="8">
        <f t="shared" si="377"/>
        <v>-0.12605042016806722</v>
      </c>
      <c r="AL554" s="74">
        <f t="shared" si="386"/>
        <v>-0.12605042016806722</v>
      </c>
      <c r="AR554" s="46">
        <f t="shared" si="370"/>
        <v>-0.21024742562929055</v>
      </c>
      <c r="AS554" s="46" t="str">
        <f t="shared" si="389"/>
        <v/>
      </c>
      <c r="AT554" s="46" t="str">
        <f t="shared" si="371"/>
        <v/>
      </c>
    </row>
    <row r="555" spans="1:46">
      <c r="A555">
        <v>1922</v>
      </c>
      <c r="B555">
        <v>1922</v>
      </c>
      <c r="C555">
        <f t="shared" si="364"/>
        <v>1922</v>
      </c>
      <c r="D555">
        <f t="shared" si="365"/>
        <v>1922</v>
      </c>
      <c r="E555" s="15">
        <f t="shared" si="366"/>
        <v>1922</v>
      </c>
      <c r="F555" s="9">
        <f>IF(data!V554="","",data!V554)</f>
        <v>410.40000000000003</v>
      </c>
      <c r="G555" s="35"/>
      <c r="H555" s="35">
        <f t="shared" si="381"/>
        <v>8.0611237498390359E-2</v>
      </c>
      <c r="I555" s="9">
        <f>IF(data!Z554="","",data!Z554)</f>
        <v>5591.28</v>
      </c>
      <c r="J555" s="9">
        <f t="shared" si="369"/>
        <v>5591.28</v>
      </c>
      <c r="K555" s="8">
        <f>M555</f>
        <v>6.4565217391303609E-3</v>
      </c>
      <c r="L555" s="45">
        <f t="shared" si="372"/>
        <v>1.2913043478260722E-2</v>
      </c>
      <c r="M555" s="8">
        <f>(I555/I553-1)/(C555-C553)</f>
        <v>6.4565217391303609E-3</v>
      </c>
      <c r="N555" s="8"/>
      <c r="P555" s="20">
        <f>IF(data!U554="","",data!U554)</f>
        <v>0.3941280443331085</v>
      </c>
      <c r="Q555" s="20">
        <f>IF(ISNA(data!Y554)=TRUE,"",IF(data!Y554="","",data!Y554))</f>
        <v>5.3695912566248118</v>
      </c>
      <c r="R555" s="20">
        <f t="shared" si="373"/>
        <v>5.3695912566248118</v>
      </c>
      <c r="S555" s="8">
        <f>U555</f>
        <v>0.10268326086956514</v>
      </c>
      <c r="T555" s="34">
        <f t="shared" si="361"/>
        <v>0.20536652173913028</v>
      </c>
      <c r="U555" s="30">
        <f>(Q555/Q553-1)/(A555-A553)</f>
        <v>0.10268326086956514</v>
      </c>
      <c r="V555" s="30"/>
      <c r="X555" s="9">
        <f>IF(data!W554="","",data!W554)</f>
        <v>785.872340425532</v>
      </c>
      <c r="Y555" s="96">
        <f>IF(data!AA554="",#N/A,data!AA554)</f>
        <v>10706.706382978724</v>
      </c>
      <c r="Z555" s="99">
        <f t="shared" si="374"/>
        <v>10706.706382978724</v>
      </c>
      <c r="AA555" s="8">
        <f>AC555</f>
        <v>-1.5094819611470911E-2</v>
      </c>
      <c r="AB555" s="34">
        <f t="shared" si="363"/>
        <v>-3.0189639222941822E-2</v>
      </c>
      <c r="AC555" s="30">
        <f>(Y555/Y553-1)/(A555-A553)</f>
        <v>-1.5094819611470911E-2</v>
      </c>
      <c r="AD555" s="30"/>
      <c r="AE555" s="15">
        <f>data!G554</f>
        <v>0.52222222222222214</v>
      </c>
      <c r="AF555" s="30">
        <f t="shared" si="390"/>
        <v>-0.22697368421052622</v>
      </c>
      <c r="AG555" s="30">
        <f t="shared" si="375"/>
        <v>-0.22697368421052622</v>
      </c>
      <c r="AH555" s="15">
        <f t="shared" si="385"/>
        <v>-0.22697368421052622</v>
      </c>
      <c r="AI555" s="9">
        <f>data!C554</f>
        <v>62.579686488879652</v>
      </c>
      <c r="AJ555" s="8">
        <f t="shared" si="376"/>
        <v>-3.8461538461538436E-2</v>
      </c>
      <c r="AK555" s="8">
        <f t="shared" si="377"/>
        <v>-3.8461538461538436E-2</v>
      </c>
      <c r="AL555" s="74">
        <f t="shared" si="386"/>
        <v>-3.8461538461538436E-2</v>
      </c>
      <c r="AR555" s="46" t="str">
        <f t="shared" si="370"/>
        <v/>
      </c>
      <c r="AS555" s="46" t="str">
        <f t="shared" si="389"/>
        <v/>
      </c>
      <c r="AT555" s="46" t="str">
        <f t="shared" si="371"/>
        <v/>
      </c>
    </row>
    <row r="556" spans="1:46">
      <c r="A556">
        <v>1923</v>
      </c>
      <c r="B556">
        <v>1923</v>
      </c>
      <c r="C556">
        <f t="shared" si="364"/>
        <v>1923</v>
      </c>
      <c r="D556">
        <f t="shared" si="365"/>
        <v>1923</v>
      </c>
      <c r="E556" s="15">
        <f t="shared" si="366"/>
        <v>1923</v>
      </c>
      <c r="F556" s="9">
        <f>IF(data!V555="","",data!V555)</f>
        <v>450.72</v>
      </c>
      <c r="G556" s="35">
        <f t="shared" si="388"/>
        <v>8.0611237498390359E-2</v>
      </c>
      <c r="H556" s="35">
        <f t="shared" si="381"/>
        <v>6.4542586750788652E-2</v>
      </c>
      <c r="I556" s="9">
        <f>IF(data!Z555="","",data!Z555)</f>
        <v>7608</v>
      </c>
      <c r="J556" s="9">
        <f t="shared" si="369"/>
        <v>7608</v>
      </c>
      <c r="K556" s="8">
        <f>M556</f>
        <v>0.36069021762458697</v>
      </c>
      <c r="L556" s="45">
        <f t="shared" si="372"/>
        <v>0.36069021762458697</v>
      </c>
      <c r="M556" s="8">
        <f>(I556/I555-1)/(C556-C555)</f>
        <v>0.36069021762458697</v>
      </c>
      <c r="N556" s="8">
        <f t="shared" si="391"/>
        <v>0.36069021762458697</v>
      </c>
      <c r="P556" s="20">
        <f>IF(data!U555="","",data!U555)</f>
        <v>0.38995441086221894</v>
      </c>
      <c r="Q556" s="20">
        <f>IF(ISNA(data!Y555)=TRUE,"",IF(data!Y555="","",data!Y555))</f>
        <v>6.5822975635422463</v>
      </c>
      <c r="R556" s="20">
        <f t="shared" si="373"/>
        <v>6.5822975635422463</v>
      </c>
      <c r="S556" s="8">
        <f>U556</f>
        <v>0.22584704290503299</v>
      </c>
      <c r="T556" s="34">
        <f t="shared" si="361"/>
        <v>0.22584704290503299</v>
      </c>
      <c r="U556" s="30">
        <f>(Q556/Q555-1)/(A556-A555)</f>
        <v>0.22584704290503299</v>
      </c>
      <c r="V556" s="30">
        <f t="shared" si="392"/>
        <v>0.22584704290503299</v>
      </c>
      <c r="X556" s="9">
        <f>IF(data!W555="","",data!W555)</f>
        <v>704.25000000000011</v>
      </c>
      <c r="Y556" s="96">
        <f>IF(data!AA555="",#N/A,data!AA555)</f>
        <v>11887.500000000002</v>
      </c>
      <c r="Z556" s="99">
        <f t="shared" si="374"/>
        <v>11887.500000000002</v>
      </c>
      <c r="AA556" s="8">
        <f>AC556</f>
        <v>0.11028542063117341</v>
      </c>
      <c r="AB556" s="34">
        <f t="shared" si="363"/>
        <v>0.11028542063117341</v>
      </c>
      <c r="AC556" s="30">
        <f t="shared" ref="AC556:AC581" si="395">(Y556/Y555-1)/(A556-A555)</f>
        <v>0.11028542063117341</v>
      </c>
      <c r="AD556" s="30">
        <f t="shared" si="394"/>
        <v>0.11028542063117341</v>
      </c>
      <c r="AE556" s="15">
        <f>data!G555</f>
        <v>0.6399999999999999</v>
      </c>
      <c r="AF556" s="30">
        <f t="shared" si="390"/>
        <v>0.22553191489361701</v>
      </c>
      <c r="AG556" s="30">
        <f t="shared" si="375"/>
        <v>0.22553191489361701</v>
      </c>
      <c r="AH556" s="15">
        <f t="shared" si="385"/>
        <v>0.22553191489361701</v>
      </c>
      <c r="AI556" s="9">
        <f>data!C555</f>
        <v>69.46345200265641</v>
      </c>
      <c r="AJ556" s="8">
        <f t="shared" si="376"/>
        <v>0.10999999999999988</v>
      </c>
      <c r="AK556" s="8">
        <f t="shared" si="377"/>
        <v>0.10999999999999988</v>
      </c>
      <c r="AL556" s="74">
        <f t="shared" si="386"/>
        <v>0.10999999999999988</v>
      </c>
      <c r="AR556" s="46">
        <f t="shared" si="370"/>
        <v>-0.11825124718013291</v>
      </c>
      <c r="AS556" s="46">
        <f t="shared" si="389"/>
        <v>0.44130145512297736</v>
      </c>
      <c r="AT556" s="46">
        <f t="shared" si="371"/>
        <v>-7.9658265489594982E-3</v>
      </c>
    </row>
    <row r="557" spans="1:46">
      <c r="A557">
        <v>1924</v>
      </c>
      <c r="B557">
        <v>1924</v>
      </c>
      <c r="C557">
        <f t="shared" si="364"/>
        <v>1924</v>
      </c>
      <c r="D557">
        <f t="shared" si="365"/>
        <v>1924</v>
      </c>
      <c r="E557" s="15">
        <f t="shared" si="366"/>
        <v>1924</v>
      </c>
      <c r="F557" s="9">
        <f>IF(data!V556="","",data!V556)</f>
        <v>491.04</v>
      </c>
      <c r="G557" s="35">
        <f t="shared" si="388"/>
        <v>6.4542586750788652E-2</v>
      </c>
      <c r="H557" s="35">
        <f t="shared" si="381"/>
        <v>7.1419354838709675E-2</v>
      </c>
      <c r="I557" s="9">
        <f>IF(data!Z556="","",data!Z556)</f>
        <v>7440</v>
      </c>
      <c r="J557" s="9">
        <f t="shared" si="369"/>
        <v>7440</v>
      </c>
      <c r="K557" s="8">
        <f>M557</f>
        <v>-2.2082018927444769E-2</v>
      </c>
      <c r="L557" s="45">
        <f t="shared" si="372"/>
        <v>-2.2082018927444769E-2</v>
      </c>
      <c r="M557" s="8">
        <f>(I557/I556-1)/(C557-C556)</f>
        <v>-2.2082018927444769E-2</v>
      </c>
      <c r="N557" s="8">
        <f t="shared" si="391"/>
        <v>-2.2082018927444769E-2</v>
      </c>
      <c r="P557" s="20">
        <f>IF(data!U556="","",data!U556)</f>
        <v>0.37229269561659273</v>
      </c>
      <c r="Q557" s="20">
        <f>IF(ISNA(data!Y556)=TRUE,"",IF(data!Y556="","",data!Y556))</f>
        <v>5.6407984184332234</v>
      </c>
      <c r="R557" s="20">
        <f t="shared" si="373"/>
        <v>5.6407984184332234</v>
      </c>
      <c r="S557" s="8">
        <f>U557</f>
        <v>-0.14303503237589243</v>
      </c>
      <c r="T557" s="34">
        <f t="shared" si="361"/>
        <v>-0.14303503237589243</v>
      </c>
      <c r="U557" s="30">
        <f>(Q557/Q556-1)/(A557-A556)</f>
        <v>-0.14303503237589243</v>
      </c>
      <c r="V557" s="30">
        <f t="shared" si="392"/>
        <v>-0.14303503237589243</v>
      </c>
      <c r="X557" s="9">
        <f>IF(data!W556="","",data!W556)</f>
        <v>533.73913043478274</v>
      </c>
      <c r="Y557" s="96">
        <f>IF(data!AA556="",#N/A,data!AA556)</f>
        <v>8086.9565217391319</v>
      </c>
      <c r="Z557" s="99">
        <f t="shared" si="374"/>
        <v>8086.9565217391319</v>
      </c>
      <c r="AA557" s="8">
        <f>AC557</f>
        <v>-0.31970923055822242</v>
      </c>
      <c r="AB557" s="34">
        <f t="shared" si="363"/>
        <v>-0.31970923055822242</v>
      </c>
      <c r="AC557" s="30">
        <f t="shared" si="395"/>
        <v>-0.31970923055822242</v>
      </c>
      <c r="AD557" s="30">
        <f t="shared" si="394"/>
        <v>-0.31970923055822242</v>
      </c>
      <c r="AE557" s="15">
        <f>data!G556</f>
        <v>0.91999999999999982</v>
      </c>
      <c r="AF557" s="30">
        <f t="shared" si="390"/>
        <v>0.4375</v>
      </c>
      <c r="AG557" s="30">
        <f t="shared" si="375"/>
        <v>0.4375</v>
      </c>
      <c r="AH557" s="15">
        <f t="shared" si="385"/>
        <v>0.4375</v>
      </c>
      <c r="AI557" s="9">
        <f>data!C556</f>
        <v>79.267602885914229</v>
      </c>
      <c r="AJ557" s="8">
        <f t="shared" si="376"/>
        <v>0.14114114114114118</v>
      </c>
      <c r="AK557" s="8">
        <f t="shared" si="377"/>
        <v>0.14114114114114118</v>
      </c>
      <c r="AL557" s="74">
        <f t="shared" si="386"/>
        <v>0.14114114114114118</v>
      </c>
      <c r="AR557" s="46">
        <f t="shared" si="370"/>
        <v>-0.25944863530379914</v>
      </c>
      <c r="AS557" s="46">
        <f t="shared" si="389"/>
        <v>4.2460567823343884E-2</v>
      </c>
      <c r="AT557" s="46">
        <f t="shared" si="371"/>
        <v>-0.57915786586202156</v>
      </c>
    </row>
    <row r="558" spans="1:46">
      <c r="A558">
        <v>1925</v>
      </c>
      <c r="B558">
        <v>1925</v>
      </c>
      <c r="C558">
        <f t="shared" si="364"/>
        <v>1925</v>
      </c>
      <c r="D558">
        <f t="shared" si="365"/>
        <v>1925</v>
      </c>
      <c r="E558" s="15">
        <f t="shared" si="366"/>
        <v>1925</v>
      </c>
      <c r="F558" s="9">
        <f>IF(data!V557="","",data!V557)</f>
        <v>531.36</v>
      </c>
      <c r="G558" s="35">
        <f t="shared" si="388"/>
        <v>7.1419354838709675E-2</v>
      </c>
      <c r="H558" s="35">
        <f t="shared" si="381"/>
        <v>7.3870220162224803E-2</v>
      </c>
      <c r="I558" s="9">
        <f>IF(data!Z557="","",data!Z557)</f>
        <v>8284.7999999999993</v>
      </c>
      <c r="J558" s="9">
        <f t="shared" si="369"/>
        <v>8284.7999999999993</v>
      </c>
      <c r="K558" s="8">
        <f>M558</f>
        <v>0.11354838709677417</v>
      </c>
      <c r="L558" s="45">
        <f t="shared" ref="L558" si="396">J558/J557-1</f>
        <v>0.11354838709677417</v>
      </c>
      <c r="M558" s="8">
        <f>(I558/I557-1)/(C558-C557)</f>
        <v>0.11354838709677417</v>
      </c>
      <c r="N558" s="8">
        <f t="shared" si="391"/>
        <v>0.11354838709677417</v>
      </c>
      <c r="P558" s="20">
        <f>IF(data!U557="","",data!U557)</f>
        <v>0.37613668268179756</v>
      </c>
      <c r="Q558" s="20">
        <f>IF(ISNA(data!Y557)=TRUE,"",IF(data!Y557="","",data!Y557))</f>
        <v>5.8646062719853882</v>
      </c>
      <c r="R558" s="20">
        <f t="shared" si="373"/>
        <v>5.8646062719853882</v>
      </c>
      <c r="S558" s="8">
        <f>U558</f>
        <v>3.967662677340078E-2</v>
      </c>
      <c r="T558" s="34">
        <f t="shared" si="361"/>
        <v>3.967662677340078E-2</v>
      </c>
      <c r="U558" s="30">
        <f>(Q558/Q557-1)/(A558-A557)</f>
        <v>3.967662677340078E-2</v>
      </c>
      <c r="V558" s="30">
        <f t="shared" si="392"/>
        <v>3.967662677340078E-2</v>
      </c>
      <c r="X558" s="9">
        <f>IF(data!W557="","",data!W557)</f>
        <v>669.78151260504217</v>
      </c>
      <c r="Y558" s="96">
        <f>IF(data!AA557="",#N/A,data!AA557)</f>
        <v>10443.025210084033</v>
      </c>
      <c r="Z558" s="99">
        <f t="shared" si="374"/>
        <v>10443.025210084033</v>
      </c>
      <c r="AA558" s="8">
        <f>AC558</f>
        <v>0.29134182705340184</v>
      </c>
      <c r="AB558" s="34">
        <f t="shared" si="363"/>
        <v>0.29134182705340184</v>
      </c>
      <c r="AC558" s="30">
        <f t="shared" si="395"/>
        <v>0.29134182705340184</v>
      </c>
      <c r="AD558" s="30">
        <f t="shared" si="394"/>
        <v>0.29134182705340184</v>
      </c>
      <c r="AE558" s="15">
        <f>data!G557</f>
        <v>0.79333333333333322</v>
      </c>
      <c r="AF558" s="30">
        <f t="shared" si="390"/>
        <v>-0.1376811594202898</v>
      </c>
      <c r="AG558" s="30">
        <f t="shared" si="375"/>
        <v>-0.1376811594202898</v>
      </c>
      <c r="AH558" s="15">
        <f t="shared" si="385"/>
        <v>-0.1376811594202898</v>
      </c>
      <c r="AI558" s="9">
        <f>data!C557</f>
        <v>84.899774669913398</v>
      </c>
      <c r="AJ558" s="8">
        <f t="shared" si="376"/>
        <v>7.1052631578947478E-2</v>
      </c>
      <c r="AK558" s="8">
        <f t="shared" si="377"/>
        <v>7.1052631578947478E-2</v>
      </c>
      <c r="AL558" s="74">
        <f t="shared" si="386"/>
        <v>7.1052631578947478E-2</v>
      </c>
      <c r="AR558" s="46">
        <f t="shared" si="370"/>
        <v>0.24248631065329351</v>
      </c>
      <c r="AS558" s="46">
        <f t="shared" si="389"/>
        <v>0.18496774193548385</v>
      </c>
      <c r="AT558" s="46">
        <f t="shared" si="371"/>
        <v>0.53382813770669535</v>
      </c>
    </row>
    <row r="559" spans="1:46">
      <c r="A559">
        <v>1926</v>
      </c>
      <c r="B559">
        <v>1926</v>
      </c>
      <c r="C559">
        <f t="shared" si="364"/>
        <v>1926</v>
      </c>
      <c r="D559">
        <f t="shared" si="365"/>
        <v>1926</v>
      </c>
      <c r="E559" s="15">
        <f t="shared" si="366"/>
        <v>1926</v>
      </c>
      <c r="F559" s="9">
        <f>IF(data!V558="","",data!V558)</f>
        <v>612</v>
      </c>
      <c r="G559" s="35">
        <f t="shared" si="388"/>
        <v>7.3870220162224803E-2</v>
      </c>
      <c r="H559" s="35">
        <f t="shared" si="381"/>
        <v>0.16129032258064516</v>
      </c>
      <c r="I559" s="9">
        <f>IF(data!Z558="","",data!Z558)</f>
        <v>7440</v>
      </c>
      <c r="J559" s="9">
        <f t="shared" si="369"/>
        <v>7440</v>
      </c>
      <c r="K559" s="8">
        <f t="shared" ref="K559:K581" si="397">M559</f>
        <v>0</v>
      </c>
      <c r="L559" s="45">
        <f t="shared" si="372"/>
        <v>-0.10196987253765921</v>
      </c>
      <c r="M559" s="8">
        <f>(I559/I557-1)/(C559-C557)</f>
        <v>0</v>
      </c>
      <c r="N559" s="8">
        <f t="shared" si="391"/>
        <v>-0.10196987253765921</v>
      </c>
      <c r="P559" s="20">
        <f>IF(data!U558="","",data!U558)</f>
        <v>0.33268007714314013</v>
      </c>
      <c r="Q559" s="20">
        <f>IF(ISNA(data!Y558)=TRUE,"",IF(data!Y558="","",data!Y558))</f>
        <v>4.0443460358577825</v>
      </c>
      <c r="R559" s="20">
        <f t="shared" si="373"/>
        <v>4.0443460358577825</v>
      </c>
      <c r="S559" s="8">
        <f t="shared" ref="S559:S581" si="398">U559</f>
        <v>-0.31038063796759874</v>
      </c>
      <c r="T559" s="34">
        <f t="shared" si="361"/>
        <v>-0.31038063796759874</v>
      </c>
      <c r="U559" s="30">
        <f t="shared" ref="U559:U581" si="399">(Q559/Q558-1)/(A559-A558)</f>
        <v>-0.31038063796759874</v>
      </c>
      <c r="V559" s="30">
        <f t="shared" si="392"/>
        <v>-0.31038063796759874</v>
      </c>
      <c r="X559" s="9">
        <f>IF(data!W558="","",data!W558)</f>
        <v>535.79766536964996</v>
      </c>
      <c r="Y559" s="96">
        <f>IF(data!AA558="",#N/A,data!AA558)</f>
        <v>6513.618677042803</v>
      </c>
      <c r="Z559" s="99">
        <f t="shared" si="374"/>
        <v>6513.618677042803</v>
      </c>
      <c r="AA559" s="8">
        <f t="shared" ref="AA559:AA581" si="400">AC559</f>
        <v>-0.37627090368860761</v>
      </c>
      <c r="AB559" s="34">
        <f t="shared" si="363"/>
        <v>-0.37627090368860761</v>
      </c>
      <c r="AC559" s="30">
        <f t="shared" si="395"/>
        <v>-0.37627090368860761</v>
      </c>
      <c r="AD559" s="30">
        <f t="shared" si="394"/>
        <v>-0.37627090368860761</v>
      </c>
      <c r="AE559" s="15">
        <f>data!G558</f>
        <v>1.142222222222222</v>
      </c>
      <c r="AF559" s="30">
        <f t="shared" si="390"/>
        <v>0.43977591036414565</v>
      </c>
      <c r="AG559" s="30">
        <f t="shared" si="375"/>
        <v>0.43977591036414565</v>
      </c>
      <c r="AH559" s="15">
        <f t="shared" si="385"/>
        <v>0.43977591036414565</v>
      </c>
      <c r="AI559" s="9">
        <f>data!C558</f>
        <v>110.55744613035407</v>
      </c>
      <c r="AJ559" s="8">
        <f t="shared" si="376"/>
        <v>0.30221130221130221</v>
      </c>
      <c r="AK559" s="8">
        <f t="shared" si="377"/>
        <v>0.30221130221130221</v>
      </c>
      <c r="AL559" s="74">
        <f t="shared" si="386"/>
        <v>0.30221130221130221</v>
      </c>
      <c r="AR559" s="46">
        <f t="shared" si="370"/>
        <v>-0.25414072257215126</v>
      </c>
      <c r="AS559" s="46">
        <f t="shared" si="389"/>
        <v>-2.8099652375434409E-2</v>
      </c>
      <c r="AT559" s="46">
        <f t="shared" si="371"/>
        <v>-0.63041162626075886</v>
      </c>
    </row>
    <row r="560" spans="1:46">
      <c r="A560">
        <v>1927</v>
      </c>
      <c r="B560">
        <v>1927</v>
      </c>
      <c r="C560">
        <f t="shared" si="364"/>
        <v>1927</v>
      </c>
      <c r="D560">
        <f t="shared" si="365"/>
        <v>1927</v>
      </c>
      <c r="E560" s="15">
        <f t="shared" si="366"/>
        <v>1927</v>
      </c>
      <c r="F560" s="9">
        <f>IF(data!V559="","",data!V559)</f>
        <v>1200</v>
      </c>
      <c r="G560" s="35">
        <f t="shared" si="388"/>
        <v>0.16129032258064516</v>
      </c>
      <c r="H560" s="35">
        <f t="shared" si="381"/>
        <v>3.4797132716264181E-2</v>
      </c>
      <c r="I560" s="9">
        <f>IF(data!Z559="","",data!Z559)</f>
        <v>27588.48</v>
      </c>
      <c r="J560" s="9">
        <f t="shared" si="369"/>
        <v>27588.48</v>
      </c>
      <c r="K560" s="8">
        <f t="shared" si="397"/>
        <v>2.7081290322580647</v>
      </c>
      <c r="L560" s="45">
        <f t="shared" si="372"/>
        <v>2.7081290322580647</v>
      </c>
      <c r="M560" s="8">
        <f t="shared" ref="M560:M581" si="401">(I560/I559-1)/(C560-C559)</f>
        <v>2.7081290322580647</v>
      </c>
      <c r="N560" s="8">
        <f t="shared" si="391"/>
        <v>2.7081290322580647</v>
      </c>
      <c r="P560" s="20">
        <f>IF(data!U559="","",data!U559)</f>
        <v>0.6251832815156696</v>
      </c>
      <c r="Q560" s="20">
        <f>IF(ISNA(data!Y559)=TRUE,"",IF(data!Y559="","",data!Y559))</f>
        <v>14.373213715357851</v>
      </c>
      <c r="R560" s="20">
        <f t="shared" si="373"/>
        <v>14.373213715357851</v>
      </c>
      <c r="S560" s="8">
        <f t="shared" si="398"/>
        <v>2.5539030508079104</v>
      </c>
      <c r="T560" s="34">
        <f t="shared" si="361"/>
        <v>2.5539030508079104</v>
      </c>
      <c r="U560" s="30">
        <f t="shared" si="399"/>
        <v>2.5539030508079104</v>
      </c>
      <c r="V560" s="30">
        <f t="shared" si="392"/>
        <v>2.5539030508079104</v>
      </c>
      <c r="X560" s="9">
        <f>IF(data!W559="","",data!W559)</f>
        <v>1111.1111111111113</v>
      </c>
      <c r="Y560" s="96">
        <f>IF(data!AA559="",#N/A,data!AA559)</f>
        <v>25544.888888888894</v>
      </c>
      <c r="Z560" s="99">
        <f t="shared" si="374"/>
        <v>25544.888888888894</v>
      </c>
      <c r="AA560" s="8">
        <f t="shared" si="400"/>
        <v>2.9217660958449487</v>
      </c>
      <c r="AB560" s="34">
        <f t="shared" si="363"/>
        <v>2.9217660958449487</v>
      </c>
      <c r="AC560" s="30">
        <f t="shared" si="395"/>
        <v>2.9217660958449487</v>
      </c>
      <c r="AD560" s="30">
        <f t="shared" si="394"/>
        <v>2.9217660958449487</v>
      </c>
      <c r="AE560" s="15">
        <f>data!G559</f>
        <v>1.0799999999999996</v>
      </c>
      <c r="AF560" s="30">
        <f t="shared" si="390"/>
        <v>-5.4474708171206365E-2</v>
      </c>
      <c r="AG560" s="30">
        <f t="shared" si="375"/>
        <v>-5.4474708171206365E-2</v>
      </c>
      <c r="AH560" s="15">
        <f t="shared" si="385"/>
        <v>-5.4474708171206365E-2</v>
      </c>
      <c r="AI560" s="9">
        <f>data!C559</f>
        <v>115.35522209450149</v>
      </c>
      <c r="AJ560" s="8">
        <f t="shared" si="376"/>
        <v>4.3396226415094219E-2</v>
      </c>
      <c r="AK560" s="8">
        <f t="shared" si="377"/>
        <v>4.3396226415094219E-2</v>
      </c>
      <c r="AL560" s="74">
        <f t="shared" si="386"/>
        <v>4.3396226415094219E-2</v>
      </c>
      <c r="AR560" s="46">
        <f t="shared" si="370"/>
        <v>0.22819593787335757</v>
      </c>
      <c r="AS560" s="46">
        <f t="shared" si="389"/>
        <v>2.8694193548387097</v>
      </c>
      <c r="AT560" s="46">
        <f t="shared" si="371"/>
        <v>3.1499620337183063</v>
      </c>
    </row>
    <row r="561" spans="1:46">
      <c r="A561">
        <v>1928</v>
      </c>
      <c r="B561">
        <v>1928</v>
      </c>
      <c r="C561">
        <f t="shared" si="364"/>
        <v>1928</v>
      </c>
      <c r="D561">
        <f t="shared" si="365"/>
        <v>1928</v>
      </c>
      <c r="E561" s="15">
        <f t="shared" si="366"/>
        <v>1928</v>
      </c>
      <c r="F561" s="9">
        <f>IF(data!V560="","",data!V560)</f>
        <v>960</v>
      </c>
      <c r="G561" s="35">
        <f t="shared" si="388"/>
        <v>3.4797132716264181E-2</v>
      </c>
      <c r="H561" s="35">
        <f t="shared" si="381"/>
        <v>3.9992252066115702E-2</v>
      </c>
      <c r="I561" s="9">
        <f>IF(data!Z560="","",data!Z560)</f>
        <v>72600</v>
      </c>
      <c r="J561" s="9">
        <f t="shared" si="369"/>
        <v>72600</v>
      </c>
      <c r="K561" s="8">
        <f t="shared" si="397"/>
        <v>1.6315331616674786</v>
      </c>
      <c r="L561" s="45">
        <f t="shared" si="372"/>
        <v>1.6315331616674786</v>
      </c>
      <c r="M561" s="8">
        <f t="shared" si="401"/>
        <v>1.6315331616674786</v>
      </c>
      <c r="N561" s="8">
        <f t="shared" si="391"/>
        <v>1.6315331616674786</v>
      </c>
      <c r="P561" s="20">
        <f>IF(data!U560="","",data!U560)</f>
        <v>0.50105268793936997</v>
      </c>
      <c r="Q561" s="20">
        <f>IF(ISNA(data!Y560)=TRUE,"",IF(data!Y560="","",data!Y560))</f>
        <v>37.892109525414853</v>
      </c>
      <c r="R561" s="20">
        <f t="shared" si="373"/>
        <v>37.892109525414853</v>
      </c>
      <c r="S561" s="8">
        <f t="shared" si="398"/>
        <v>1.6363004318878902</v>
      </c>
      <c r="T561" s="34">
        <f t="shared" si="361"/>
        <v>1.6363004318878902</v>
      </c>
      <c r="U561" s="30">
        <f t="shared" si="399"/>
        <v>1.6363004318878902</v>
      </c>
      <c r="V561" s="30">
        <f t="shared" si="392"/>
        <v>1.6363004318878902</v>
      </c>
      <c r="X561" s="9">
        <f>IF(data!W560="","",data!W560)</f>
        <v>877.15736040609158</v>
      </c>
      <c r="Y561" s="96">
        <f>IF(data!AA560="",#N/A,data!AA560)</f>
        <v>66335.025380710678</v>
      </c>
      <c r="Z561" s="99">
        <f t="shared" si="374"/>
        <v>66335.025380710678</v>
      </c>
      <c r="AA561" s="8">
        <f t="shared" si="400"/>
        <v>1.5968022671480093</v>
      </c>
      <c r="AB561" s="34">
        <f t="shared" si="363"/>
        <v>1.5968022671480093</v>
      </c>
      <c r="AC561" s="30">
        <f t="shared" si="395"/>
        <v>1.5968022671480093</v>
      </c>
      <c r="AD561" s="30">
        <f t="shared" si="394"/>
        <v>1.5968022671480093</v>
      </c>
      <c r="AE561" s="15">
        <f>data!G560</f>
        <v>1.0944444444444443</v>
      </c>
      <c r="AF561" s="30">
        <f t="shared" si="390"/>
        <v>1.3374485596708174E-2</v>
      </c>
      <c r="AG561" s="30">
        <f t="shared" si="375"/>
        <v>1.3374485596708174E-2</v>
      </c>
      <c r="AH561" s="15">
        <f t="shared" si="385"/>
        <v>1.3374485596708174E-2</v>
      </c>
      <c r="AI561" s="9">
        <f>data!C560</f>
        <v>115.14662313953856</v>
      </c>
      <c r="AJ561" s="8">
        <f t="shared" si="376"/>
        <v>-1.8083182640143969E-3</v>
      </c>
      <c r="AK561" s="8">
        <f t="shared" si="377"/>
        <v>-1.8083182640143969E-3</v>
      </c>
      <c r="AL561" s="74">
        <f t="shared" si="386"/>
        <v>-1.8083182640143969E-3</v>
      </c>
      <c r="AR561" s="46">
        <f t="shared" si="370"/>
        <v>2.1139911675338574E-2</v>
      </c>
      <c r="AS561" s="46">
        <f t="shared" si="389"/>
        <v>1.6663302943837428</v>
      </c>
      <c r="AT561" s="46">
        <f t="shared" si="371"/>
        <v>1.6179421788233479</v>
      </c>
    </row>
    <row r="562" spans="1:46">
      <c r="A562">
        <v>1929</v>
      </c>
      <c r="B562">
        <v>1929</v>
      </c>
      <c r="C562">
        <f t="shared" si="364"/>
        <v>1929</v>
      </c>
      <c r="D562">
        <f t="shared" si="365"/>
        <v>1929</v>
      </c>
      <c r="E562" s="15">
        <f t="shared" si="366"/>
        <v>1929</v>
      </c>
      <c r="F562" s="9">
        <f>IF(data!V561="","",data!V561)</f>
        <v>2903.4375</v>
      </c>
      <c r="G562" s="35">
        <f t="shared" si="388"/>
        <v>3.9992252066115702E-2</v>
      </c>
      <c r="H562" s="35">
        <f t="shared" si="381"/>
        <v>4.4444444444444446E-2</v>
      </c>
      <c r="I562" s="9">
        <f>IF(data!Z561="","",data!Z561)</f>
        <v>68765.625</v>
      </c>
      <c r="J562" s="9">
        <f t="shared" si="369"/>
        <v>68765.625</v>
      </c>
      <c r="K562" s="8">
        <f t="shared" si="397"/>
        <v>-5.2815082644628086E-2</v>
      </c>
      <c r="L562" s="45">
        <f t="shared" si="372"/>
        <v>-5.2815082644628086E-2</v>
      </c>
      <c r="M562" s="8">
        <f t="shared" si="401"/>
        <v>-5.2815082644628086E-2</v>
      </c>
      <c r="N562" s="8">
        <f t="shared" si="391"/>
        <v>-5.2815082644628086E-2</v>
      </c>
      <c r="P562" s="20">
        <f>IF(data!U561="","",data!U561)</f>
        <v>1.4274670974273114</v>
      </c>
      <c r="Q562" s="20">
        <f>IF(ISNA(data!Y561)=TRUE,"",IF(data!Y561="","",data!Y561))</f>
        <v>33.808431254857389</v>
      </c>
      <c r="R562" s="20">
        <f t="shared" si="373"/>
        <v>33.808431254857389</v>
      </c>
      <c r="S562" s="8">
        <f t="shared" si="398"/>
        <v>-0.10777120412941044</v>
      </c>
      <c r="T562" s="34">
        <f t="shared" si="361"/>
        <v>-0.10777120412941044</v>
      </c>
      <c r="U562" s="30">
        <f t="shared" si="399"/>
        <v>-0.10777120412941044</v>
      </c>
      <c r="V562" s="30">
        <f t="shared" si="392"/>
        <v>-0.10777120412941044</v>
      </c>
      <c r="X562" s="9">
        <f>IF(data!W561="","",data!W561)</f>
        <v>2652.8870558375643</v>
      </c>
      <c r="Y562" s="96">
        <f>IF(data!AA561="",#N/A,data!AA561)</f>
        <v>62831.535532994945</v>
      </c>
      <c r="Z562" s="99">
        <f t="shared" si="374"/>
        <v>62831.535532994945</v>
      </c>
      <c r="AA562" s="8">
        <f t="shared" si="400"/>
        <v>-5.2815082644628086E-2</v>
      </c>
      <c r="AB562" s="34">
        <f t="shared" si="363"/>
        <v>-5.2815082644628086E-2</v>
      </c>
      <c r="AC562" s="30">
        <f t="shared" si="395"/>
        <v>-5.2815082644628086E-2</v>
      </c>
      <c r="AD562" s="30">
        <f t="shared" si="394"/>
        <v>-5.2815082644628086E-2</v>
      </c>
      <c r="AE562" s="15">
        <f>data!G561</f>
        <v>1.0944444444444441</v>
      </c>
      <c r="AF562" s="30">
        <f t="shared" si="390"/>
        <v>0</v>
      </c>
      <c r="AG562" s="30">
        <f t="shared" si="375"/>
        <v>0</v>
      </c>
      <c r="AH562" s="15" t="str">
        <f t="shared" si="385"/>
        <v/>
      </c>
      <c r="AI562" s="9">
        <f>data!C561</f>
        <v>122.23898760827825</v>
      </c>
      <c r="AJ562" s="8">
        <f t="shared" si="376"/>
        <v>6.1594202898550776E-2</v>
      </c>
      <c r="AK562" s="8">
        <f t="shared" si="377"/>
        <v>6.1594202898550776E-2</v>
      </c>
      <c r="AL562" s="74">
        <f t="shared" si="386"/>
        <v>6.1594202898550776E-2</v>
      </c>
      <c r="AR562" s="46">
        <f t="shared" si="370"/>
        <v>3.9992252066115785E-2</v>
      </c>
      <c r="AS562" s="46">
        <f t="shared" si="389"/>
        <v>-1.2822830578512384E-2</v>
      </c>
      <c r="AT562" s="46">
        <f t="shared" si="371"/>
        <v>-1.2822830578512301E-2</v>
      </c>
    </row>
    <row r="563" spans="1:46">
      <c r="A563">
        <v>1930</v>
      </c>
      <c r="B563">
        <v>1930</v>
      </c>
      <c r="C563">
        <f t="shared" si="364"/>
        <v>1930</v>
      </c>
      <c r="D563">
        <f t="shared" si="365"/>
        <v>1930</v>
      </c>
      <c r="E563" s="15">
        <f t="shared" si="366"/>
        <v>1930</v>
      </c>
      <c r="F563" s="9">
        <f>IF(data!V562="","",data!V562)</f>
        <v>3056.25</v>
      </c>
      <c r="G563" s="35">
        <f t="shared" si="388"/>
        <v>4.4444444444444446E-2</v>
      </c>
      <c r="H563" s="35">
        <f t="shared" si="381"/>
        <v>5.46875E-2</v>
      </c>
      <c r="I563" s="9">
        <f>IF(data!Z562="","",data!Z562)</f>
        <v>58680</v>
      </c>
      <c r="J563" s="9">
        <f t="shared" si="369"/>
        <v>58680</v>
      </c>
      <c r="K563" s="8">
        <f t="shared" si="397"/>
        <v>-0.14666666666666661</v>
      </c>
      <c r="L563" s="45">
        <f t="shared" si="372"/>
        <v>-0.14666666666666661</v>
      </c>
      <c r="M563" s="8">
        <f t="shared" si="401"/>
        <v>-0.14666666666666661</v>
      </c>
      <c r="N563" s="8">
        <f t="shared" si="391"/>
        <v>-0.14666666666666661</v>
      </c>
      <c r="P563" s="20">
        <f>IF(data!U562="","",data!U562)</f>
        <v>1.4924098467304276</v>
      </c>
      <c r="Q563" s="20">
        <f>IF(ISNA(data!Y562)=TRUE,"",IF(data!Y562="","",data!Y562))</f>
        <v>28.654269057224209</v>
      </c>
      <c r="R563" s="20">
        <f t="shared" si="373"/>
        <v>28.654269057224209</v>
      </c>
      <c r="S563" s="8">
        <f t="shared" si="398"/>
        <v>-0.15245197740113015</v>
      </c>
      <c r="T563" s="34">
        <f t="shared" si="361"/>
        <v>-0.15245197740113015</v>
      </c>
      <c r="U563" s="30">
        <f t="shared" si="399"/>
        <v>-0.15245197740113015</v>
      </c>
      <c r="V563" s="30">
        <f t="shared" si="392"/>
        <v>-0.15245197740113015</v>
      </c>
      <c r="X563" s="9">
        <f>IF(data!W562="","",data!W562)</f>
        <v>2792.512690355331</v>
      </c>
      <c r="Y563" s="96">
        <f>IF(data!AA562="",#N/A,data!AA562)</f>
        <v>53616.243654822356</v>
      </c>
      <c r="Z563" s="99">
        <f t="shared" si="374"/>
        <v>53616.243654822356</v>
      </c>
      <c r="AA563" s="8">
        <f t="shared" si="400"/>
        <v>-0.14666666666666661</v>
      </c>
      <c r="AB563" s="34">
        <f t="shared" si="363"/>
        <v>-0.14666666666666661</v>
      </c>
      <c r="AC563" s="30">
        <f t="shared" si="395"/>
        <v>-0.14666666666666661</v>
      </c>
      <c r="AD563" s="30">
        <f t="shared" si="394"/>
        <v>-0.14666666666666661</v>
      </c>
      <c r="AE563" s="15">
        <f>data!G562</f>
        <v>1.0944444444444441</v>
      </c>
      <c r="AF563" s="30">
        <f t="shared" si="390"/>
        <v>0</v>
      </c>
      <c r="AG563" s="30">
        <f t="shared" si="375"/>
        <v>0</v>
      </c>
      <c r="AH563" s="15" t="str">
        <f t="shared" si="385"/>
        <v/>
      </c>
      <c r="AI563" s="9">
        <f>data!C562</f>
        <v>123.07338342812997</v>
      </c>
      <c r="AJ563" s="8">
        <f t="shared" si="376"/>
        <v>6.8259385665527805E-3</v>
      </c>
      <c r="AK563" s="8">
        <f t="shared" si="377"/>
        <v>6.8259385665527805E-3</v>
      </c>
      <c r="AL563" s="74">
        <f t="shared" si="386"/>
        <v>6.8259385665527805E-3</v>
      </c>
      <c r="AR563" s="46">
        <f t="shared" si="370"/>
        <v>4.4444444444444509E-2</v>
      </c>
      <c r="AS563" s="46">
        <f t="shared" si="389"/>
        <v>-0.10222222222222216</v>
      </c>
      <c r="AT563" s="46">
        <f t="shared" si="371"/>
        <v>-0.1022222222222221</v>
      </c>
    </row>
    <row r="564" spans="1:46">
      <c r="A564">
        <v>1931</v>
      </c>
      <c r="B564">
        <v>1931</v>
      </c>
      <c r="C564">
        <f t="shared" si="364"/>
        <v>1931</v>
      </c>
      <c r="D564">
        <f t="shared" si="365"/>
        <v>1931</v>
      </c>
      <c r="E564" s="15">
        <f t="shared" si="366"/>
        <v>1931</v>
      </c>
      <c r="F564" s="9">
        <f>IF(data!V563="","",data!V563)</f>
        <v>3209.0625</v>
      </c>
      <c r="G564" s="35">
        <f t="shared" si="388"/>
        <v>5.46875E-2</v>
      </c>
      <c r="H564" s="35">
        <f t="shared" si="381"/>
        <v>4.9065420560747662E-2</v>
      </c>
      <c r="I564" s="9">
        <f>IF(data!Z563="","",data!Z563)</f>
        <v>65403.75</v>
      </c>
      <c r="J564" s="9">
        <f t="shared" si="369"/>
        <v>65403.75</v>
      </c>
      <c r="K564" s="8">
        <f t="shared" si="397"/>
        <v>0.11458333333333326</v>
      </c>
      <c r="L564" s="45">
        <f t="shared" si="372"/>
        <v>0.11458333333333326</v>
      </c>
      <c r="M564" s="8">
        <f t="shared" si="401"/>
        <v>0.11458333333333326</v>
      </c>
      <c r="N564" s="8">
        <f t="shared" si="391"/>
        <v>0.11458333333333326</v>
      </c>
      <c r="P564" s="20">
        <f>IF(data!U563="","",data!U563)</f>
        <v>1.6305959436499116</v>
      </c>
      <c r="Q564" s="20">
        <f>IF(ISNA(data!Y563)=TRUE,"",IF(data!Y563="","",data!Y563))</f>
        <v>33.233098280102951</v>
      </c>
      <c r="R564" s="20">
        <f t="shared" si="373"/>
        <v>33.233098280102951</v>
      </c>
      <c r="S564" s="8">
        <f t="shared" si="398"/>
        <v>0.15979570840681911</v>
      </c>
      <c r="T564" s="34">
        <f t="shared" si="361"/>
        <v>0.15979570840681911</v>
      </c>
      <c r="U564" s="30">
        <f t="shared" si="399"/>
        <v>0.15979570840681911</v>
      </c>
      <c r="V564" s="30">
        <f t="shared" si="392"/>
        <v>0.15979570840681911</v>
      </c>
      <c r="X564" s="9">
        <f>IF(data!W563="","",data!W563)</f>
        <v>2932.1383248730972</v>
      </c>
      <c r="Y564" s="96">
        <f>IF(data!AA563="",#N/A,data!AA563)</f>
        <v>59759.771573604077</v>
      </c>
      <c r="Z564" s="99">
        <f t="shared" si="374"/>
        <v>59759.771573604077</v>
      </c>
      <c r="AA564" s="8">
        <f t="shared" si="400"/>
        <v>0.11458333333333326</v>
      </c>
      <c r="AB564" s="34">
        <f t="shared" si="363"/>
        <v>0.11458333333333326</v>
      </c>
      <c r="AC564" s="30">
        <f t="shared" si="395"/>
        <v>0.11458333333333326</v>
      </c>
      <c r="AD564" s="30">
        <f t="shared" si="394"/>
        <v>0.11458333333333326</v>
      </c>
      <c r="AE564" s="15">
        <f>data!G563</f>
        <v>1.0944444444444441</v>
      </c>
      <c r="AF564" s="30">
        <f t="shared" si="390"/>
        <v>0</v>
      </c>
      <c r="AG564" s="30">
        <f t="shared" si="375"/>
        <v>0</v>
      </c>
      <c r="AH564" s="15" t="str">
        <f t="shared" si="385"/>
        <v/>
      </c>
      <c r="AI564" s="9">
        <f>data!C563</f>
        <v>118.27560746398255</v>
      </c>
      <c r="AJ564" s="8">
        <f t="shared" si="376"/>
        <v>-3.8983050847457457E-2</v>
      </c>
      <c r="AK564" s="8">
        <f t="shared" si="377"/>
        <v>-3.8983050847457457E-2</v>
      </c>
      <c r="AL564" s="74">
        <f t="shared" si="386"/>
        <v>-3.8983050847457457E-2</v>
      </c>
      <c r="AR564" s="46">
        <f t="shared" si="370"/>
        <v>5.46875E-2</v>
      </c>
      <c r="AS564" s="46">
        <f t="shared" si="389"/>
        <v>0.16927083333333326</v>
      </c>
      <c r="AT564" s="46">
        <f t="shared" si="371"/>
        <v>0.16927083333333326</v>
      </c>
    </row>
    <row r="565" spans="1:46">
      <c r="A565">
        <v>1932</v>
      </c>
      <c r="B565">
        <v>1932</v>
      </c>
      <c r="C565">
        <f t="shared" si="364"/>
        <v>1932</v>
      </c>
      <c r="D565">
        <f t="shared" si="365"/>
        <v>1932</v>
      </c>
      <c r="E565" s="15">
        <f t="shared" si="366"/>
        <v>1932</v>
      </c>
      <c r="F565" s="9">
        <f>IF(data!V564="","",data!V564)</f>
        <v>3209.0625</v>
      </c>
      <c r="G565" s="35">
        <f t="shared" si="388"/>
        <v>4.9065420560747662E-2</v>
      </c>
      <c r="H565" s="35">
        <f t="shared" si="381"/>
        <v>6.4148681055155879E-2</v>
      </c>
      <c r="I565" s="9">
        <f>IF(data!Z564="","",data!Z564)</f>
        <v>50978.25</v>
      </c>
      <c r="J565" s="9">
        <f t="shared" si="369"/>
        <v>50978.25</v>
      </c>
      <c r="K565" s="8">
        <f t="shared" si="397"/>
        <v>-0.22056074766355138</v>
      </c>
      <c r="L565" s="45">
        <f t="shared" si="372"/>
        <v>-0.22056074766355138</v>
      </c>
      <c r="M565" s="8">
        <f t="shared" si="401"/>
        <v>-0.22056074766355138</v>
      </c>
      <c r="N565" s="8">
        <f t="shared" si="391"/>
        <v>-0.22056074766355138</v>
      </c>
      <c r="P565" s="20">
        <f>IF(data!U564="","",data!U564)</f>
        <v>1.7882938105406188</v>
      </c>
      <c r="Q565" s="20">
        <f>IF(ISNA(data!Y564)=TRUE,"",IF(data!Y564="","",data!Y564))</f>
        <v>28.408324533159544</v>
      </c>
      <c r="R565" s="20">
        <f t="shared" si="373"/>
        <v>28.408324533159544</v>
      </c>
      <c r="S565" s="8">
        <f t="shared" si="398"/>
        <v>-0.14517977548401062</v>
      </c>
      <c r="T565" s="34">
        <f t="shared" si="361"/>
        <v>-0.14517977548401062</v>
      </c>
      <c r="U565" s="30">
        <f t="shared" si="399"/>
        <v>-0.14517977548401062</v>
      </c>
      <c r="V565" s="30">
        <f t="shared" si="392"/>
        <v>-0.14517977548401062</v>
      </c>
      <c r="X565" s="9">
        <f>IF(data!W564="","",data!W564)</f>
        <v>2932.1383248730972</v>
      </c>
      <c r="Y565" s="96">
        <f>IF(data!AA564="",#N/A,data!AA564)</f>
        <v>46579.111675126922</v>
      </c>
      <c r="Z565" s="99">
        <f t="shared" si="374"/>
        <v>46579.111675126922</v>
      </c>
      <c r="AA565" s="8">
        <f t="shared" si="400"/>
        <v>-0.22056074766355127</v>
      </c>
      <c r="AB565" s="34">
        <f t="shared" si="363"/>
        <v>-0.22056074766355127</v>
      </c>
      <c r="AC565" s="30">
        <f t="shared" si="395"/>
        <v>-0.22056074766355127</v>
      </c>
      <c r="AD565" s="30">
        <f t="shared" si="394"/>
        <v>-0.22056074766355127</v>
      </c>
      <c r="AE565" s="15">
        <f>data!G564</f>
        <v>1.0944444444444441</v>
      </c>
      <c r="AF565" s="30">
        <f t="shared" si="390"/>
        <v>0</v>
      </c>
      <c r="AG565" s="30">
        <f t="shared" si="375"/>
        <v>0</v>
      </c>
      <c r="AH565" s="15" t="str">
        <f t="shared" si="385"/>
        <v/>
      </c>
      <c r="AI565" s="9">
        <f>data!C564</f>
        <v>107.84565971583595</v>
      </c>
      <c r="AJ565" s="8">
        <f t="shared" si="376"/>
        <v>-8.8183421516754845E-2</v>
      </c>
      <c r="AK565" s="8">
        <f t="shared" si="377"/>
        <v>-8.8183421516754845E-2</v>
      </c>
      <c r="AL565" s="74">
        <f t="shared" si="386"/>
        <v>-8.8183421516754845E-2</v>
      </c>
      <c r="AR565" s="46">
        <f t="shared" si="370"/>
        <v>4.9065420560747697E-2</v>
      </c>
      <c r="AS565" s="46">
        <f t="shared" si="389"/>
        <v>-0.17149532710280371</v>
      </c>
      <c r="AT565" s="46">
        <f t="shared" si="371"/>
        <v>-0.17149532710280357</v>
      </c>
    </row>
    <row r="566" spans="1:46">
      <c r="A566">
        <v>1933</v>
      </c>
      <c r="B566">
        <v>1933</v>
      </c>
      <c r="C566">
        <f t="shared" si="364"/>
        <v>1933</v>
      </c>
      <c r="D566">
        <f t="shared" si="365"/>
        <v>1933</v>
      </c>
      <c r="E566" s="15">
        <f t="shared" si="366"/>
        <v>1933</v>
      </c>
      <c r="F566" s="9">
        <f>IF(data!V565="","",data!V565)</f>
        <v>3270.1875</v>
      </c>
      <c r="G566" s="35">
        <f t="shared" si="388"/>
        <v>6.4148681055155879E-2</v>
      </c>
      <c r="H566" s="35">
        <f t="shared" si="381"/>
        <v>5.025739300341938E-2</v>
      </c>
      <c r="I566" s="9">
        <f>IF(data!Z565="","",data!Z565)</f>
        <v>65068.785000000003</v>
      </c>
      <c r="J566" s="9">
        <f t="shared" si="369"/>
        <v>65068.785000000003</v>
      </c>
      <c r="K566" s="8">
        <f t="shared" si="397"/>
        <v>0.27640287769784178</v>
      </c>
      <c r="L566" s="45">
        <f t="shared" si="372"/>
        <v>0.27640287769784178</v>
      </c>
      <c r="M566" s="8">
        <f t="shared" si="401"/>
        <v>0.27640287769784178</v>
      </c>
      <c r="N566" s="8">
        <f t="shared" si="391"/>
        <v>0.27640287769784178</v>
      </c>
      <c r="P566" s="20">
        <f>IF(data!U565="","",data!U565)</f>
        <v>1.8843166724818374</v>
      </c>
      <c r="Q566" s="20">
        <f>IF(ISNA(data!Y565)=TRUE,"",IF(data!Y565="","",data!Y565))</f>
        <v>37.49332306897881</v>
      </c>
      <c r="R566" s="20">
        <f t="shared" si="373"/>
        <v>37.49332306897881</v>
      </c>
      <c r="S566" s="8">
        <f t="shared" si="398"/>
        <v>0.31980057553956853</v>
      </c>
      <c r="T566" s="34">
        <f t="shared" si="361"/>
        <v>0.31980057553956853</v>
      </c>
      <c r="U566" s="30">
        <f t="shared" si="399"/>
        <v>0.31980057553956853</v>
      </c>
      <c r="V566" s="30">
        <f t="shared" si="392"/>
        <v>0.31980057553956853</v>
      </c>
      <c r="X566" s="9">
        <f>IF(data!W565="","",data!W565)</f>
        <v>2987.9885786802042</v>
      </c>
      <c r="Y566" s="96">
        <f>IF(data!AA565="",#N/A,data!AA565)</f>
        <v>59453.712182741139</v>
      </c>
      <c r="Z566" s="99">
        <f t="shared" si="374"/>
        <v>59453.712182741139</v>
      </c>
      <c r="AA566" s="8">
        <f t="shared" si="400"/>
        <v>0.27640287769784178</v>
      </c>
      <c r="AB566" s="34">
        <f t="shared" si="363"/>
        <v>0.27640287769784178</v>
      </c>
      <c r="AC566" s="30">
        <f t="shared" si="395"/>
        <v>0.27640287769784178</v>
      </c>
      <c r="AD566" s="30">
        <f t="shared" si="394"/>
        <v>0.27640287769784178</v>
      </c>
      <c r="AE566" s="15">
        <f>data!G565</f>
        <v>1.0944444444444441</v>
      </c>
      <c r="AF566" s="30">
        <f t="shared" ref="AF566:AF582" si="402">AE566/AE565-1</f>
        <v>0</v>
      </c>
      <c r="AG566" s="30">
        <f t="shared" si="375"/>
        <v>0</v>
      </c>
      <c r="AH566" s="15" t="str">
        <f t="shared" si="385"/>
        <v/>
      </c>
      <c r="AI566" s="9">
        <f>data!C565</f>
        <v>104.29947748146611</v>
      </c>
      <c r="AJ566" s="8">
        <f t="shared" si="376"/>
        <v>-3.2882011605415817E-2</v>
      </c>
      <c r="AK566" s="8">
        <f t="shared" si="377"/>
        <v>-3.2882011605415817E-2</v>
      </c>
      <c r="AL566" s="74">
        <f t="shared" si="386"/>
        <v>-3.2882011605415817E-2</v>
      </c>
      <c r="AR566" s="46">
        <f t="shared" si="370"/>
        <v>6.4148681055155921E-2</v>
      </c>
      <c r="AS566" s="46">
        <f t="shared" si="389"/>
        <v>0.34055155875299764</v>
      </c>
      <c r="AT566" s="46">
        <f t="shared" si="371"/>
        <v>0.3405515587529977</v>
      </c>
    </row>
    <row r="567" spans="1:46">
      <c r="A567">
        <v>1934</v>
      </c>
      <c r="B567">
        <v>1934</v>
      </c>
      <c r="C567">
        <f t="shared" si="364"/>
        <v>1934</v>
      </c>
      <c r="D567">
        <f t="shared" si="365"/>
        <v>1934</v>
      </c>
      <c r="E567" s="15">
        <f t="shared" si="366"/>
        <v>1934</v>
      </c>
      <c r="F567" s="9">
        <f>IF(data!V566="","",data!V566)</f>
        <v>3270.1875</v>
      </c>
      <c r="G567" s="35">
        <f t="shared" si="388"/>
        <v>5.025739300341938E-2</v>
      </c>
      <c r="H567" s="35">
        <f t="shared" si="381"/>
        <v>6.4840124527316828E-2</v>
      </c>
      <c r="I567" s="9">
        <f>IF(data!Z566="","",data!Z566)</f>
        <v>48077.868799999997</v>
      </c>
      <c r="J567" s="9">
        <f t="shared" si="369"/>
        <v>48077.868799999997</v>
      </c>
      <c r="K567" s="8">
        <f t="shared" si="397"/>
        <v>-0.26112238302897472</v>
      </c>
      <c r="L567" s="45">
        <f t="shared" si="372"/>
        <v>-0.26112238302897472</v>
      </c>
      <c r="M567" s="8">
        <f t="shared" si="401"/>
        <v>-0.26112238302897472</v>
      </c>
      <c r="N567" s="8">
        <f t="shared" si="391"/>
        <v>-0.26112238302897472</v>
      </c>
      <c r="P567" s="20">
        <f>IF(data!U566="","",data!U566)</f>
        <v>1.9669276330708119</v>
      </c>
      <c r="Q567" s="20">
        <f>IF(ISNA(data!Y566)=TRUE,"",IF(data!Y566="","",data!Y566))</f>
        <v>28.917512736463284</v>
      </c>
      <c r="R567" s="20">
        <f t="shared" si="373"/>
        <v>28.917512736463284</v>
      </c>
      <c r="S567" s="8">
        <f t="shared" si="398"/>
        <v>-0.22872900107408656</v>
      </c>
      <c r="T567" s="34">
        <f t="shared" si="361"/>
        <v>-0.22872900107408656</v>
      </c>
      <c r="U567" s="30">
        <f t="shared" si="399"/>
        <v>-0.22872900107408656</v>
      </c>
      <c r="V567" s="30">
        <f t="shared" si="392"/>
        <v>-0.22872900107408656</v>
      </c>
      <c r="X567" s="9">
        <f>IF(data!W566="","",data!W566)</f>
        <v>2987.9885786802042</v>
      </c>
      <c r="Y567" s="96">
        <f>IF(data!AA566="",#N/A,data!AA566)</f>
        <v>43929.017177664988</v>
      </c>
      <c r="Z567" s="99">
        <f t="shared" si="374"/>
        <v>43929.017177664988</v>
      </c>
      <c r="AA567" s="8">
        <f t="shared" si="400"/>
        <v>-0.26112238302897472</v>
      </c>
      <c r="AB567" s="34">
        <f t="shared" si="363"/>
        <v>-0.26112238302897472</v>
      </c>
      <c r="AC567" s="30">
        <f t="shared" si="395"/>
        <v>-0.26112238302897472</v>
      </c>
      <c r="AD567" s="30">
        <f t="shared" si="394"/>
        <v>-0.26112238302897472</v>
      </c>
      <c r="AE567" s="15">
        <f>data!G566</f>
        <v>1.0944444444444441</v>
      </c>
      <c r="AF567" s="30">
        <f t="shared" si="402"/>
        <v>0</v>
      </c>
      <c r="AG567" s="30">
        <f t="shared" si="375"/>
        <v>0</v>
      </c>
      <c r="AH567" s="15" t="str">
        <f t="shared" si="385"/>
        <v/>
      </c>
      <c r="AI567" s="9">
        <f>data!C566</f>
        <v>99.918899427244526</v>
      </c>
      <c r="AJ567" s="8">
        <f t="shared" si="376"/>
        <v>-4.2000000000000148E-2</v>
      </c>
      <c r="AK567" s="8">
        <f t="shared" si="377"/>
        <v>-4.2000000000000148E-2</v>
      </c>
      <c r="AL567" s="74">
        <f t="shared" si="386"/>
        <v>-4.2000000000000148E-2</v>
      </c>
      <c r="AR567" s="46">
        <f t="shared" si="370"/>
        <v>5.0257393003419359E-2</v>
      </c>
      <c r="AS567" s="46">
        <f t="shared" si="389"/>
        <v>-0.21086499002555534</v>
      </c>
      <c r="AT567" s="46">
        <f t="shared" si="371"/>
        <v>-0.21086499002555537</v>
      </c>
    </row>
    <row r="568" spans="1:46">
      <c r="A568">
        <v>1935</v>
      </c>
      <c r="B568">
        <v>1935</v>
      </c>
      <c r="C568">
        <f t="shared" si="364"/>
        <v>1935</v>
      </c>
      <c r="D568">
        <f t="shared" si="365"/>
        <v>1935</v>
      </c>
      <c r="E568" s="15">
        <f t="shared" si="366"/>
        <v>1935</v>
      </c>
      <c r="F568" s="9">
        <f>IF(data!V567="","",data!V567)</f>
        <v>3117.375</v>
      </c>
      <c r="G568" s="35">
        <f t="shared" si="388"/>
        <v>6.4840124527316828E-2</v>
      </c>
      <c r="H568" s="35">
        <f t="shared" si="381"/>
        <v>0.13296054675365021</v>
      </c>
      <c r="I568" s="9">
        <f>IF(data!Z567="","",data!Z567)</f>
        <v>47222.73</v>
      </c>
      <c r="J568" s="9">
        <f t="shared" si="369"/>
        <v>47222.73</v>
      </c>
      <c r="K568" s="8">
        <f t="shared" si="397"/>
        <v>-1.7786537160315974E-2</v>
      </c>
      <c r="L568" s="45">
        <f t="shared" si="372"/>
        <v>-1.7786537160315974E-2</v>
      </c>
      <c r="M568" s="8">
        <f t="shared" si="401"/>
        <v>-1.7786537160315974E-2</v>
      </c>
      <c r="N568" s="8">
        <f t="shared" si="391"/>
        <v>-1.7786537160315974E-2</v>
      </c>
      <c r="P568" s="20">
        <f>IF(data!U567="","",data!U567)</f>
        <v>2.0458593297548315</v>
      </c>
      <c r="Q568" s="20">
        <f>IF(ISNA(data!Y567)=TRUE,"",IF(data!Y567="","",data!Y567))</f>
        <v>30.991158505792018</v>
      </c>
      <c r="R568" s="20">
        <f t="shared" si="373"/>
        <v>30.991158505792018</v>
      </c>
      <c r="S568" s="8">
        <f t="shared" si="398"/>
        <v>7.1708994761295219E-2</v>
      </c>
      <c r="T568" s="34">
        <f t="shared" si="361"/>
        <v>7.1708994761295219E-2</v>
      </c>
      <c r="U568" s="30">
        <f t="shared" si="399"/>
        <v>7.1708994761295219E-2</v>
      </c>
      <c r="V568" s="30">
        <f t="shared" si="392"/>
        <v>7.1708994761295219E-2</v>
      </c>
      <c r="X568" s="9">
        <f>IF(data!W567="","",data!W567)</f>
        <v>2848.3629441624375</v>
      </c>
      <c r="Y568" s="96">
        <f>IF(data!AA567="",#N/A,data!AA567)</f>
        <v>43147.67208121829</v>
      </c>
      <c r="Z568" s="99">
        <f t="shared" si="374"/>
        <v>43147.67208121829</v>
      </c>
      <c r="AA568" s="8">
        <f t="shared" si="400"/>
        <v>-1.7786537160315974E-2</v>
      </c>
      <c r="AB568" s="34">
        <f t="shared" si="363"/>
        <v>-1.7786537160315974E-2</v>
      </c>
      <c r="AC568" s="30">
        <f t="shared" si="395"/>
        <v>-1.7786537160315974E-2</v>
      </c>
      <c r="AD568" s="30">
        <f t="shared" si="394"/>
        <v>-1.7786537160315974E-2</v>
      </c>
      <c r="AE568" s="15">
        <f>data!G567</f>
        <v>1.0944444444444441</v>
      </c>
      <c r="AF568" s="30">
        <f t="shared" si="402"/>
        <v>0</v>
      </c>
      <c r="AG568" s="30">
        <f t="shared" si="375"/>
        <v>0</v>
      </c>
      <c r="AH568" s="15" t="str">
        <f t="shared" si="385"/>
        <v/>
      </c>
      <c r="AI568" s="9">
        <f>data!C567</f>
        <v>91.574941228727241</v>
      </c>
      <c r="AJ568" s="8">
        <f t="shared" si="376"/>
        <v>-8.3507306889352817E-2</v>
      </c>
      <c r="AK568" s="8">
        <f t="shared" si="377"/>
        <v>-8.3507306889352817E-2</v>
      </c>
      <c r="AL568" s="74">
        <f t="shared" si="386"/>
        <v>-8.3507306889352817E-2</v>
      </c>
      <c r="AR568" s="46">
        <f t="shared" si="370"/>
        <v>6.4840124527316911E-2</v>
      </c>
      <c r="AS568" s="46">
        <f t="shared" si="389"/>
        <v>4.7053587367000854E-2</v>
      </c>
      <c r="AT568" s="46">
        <f t="shared" si="371"/>
        <v>4.7053587367000937E-2</v>
      </c>
    </row>
    <row r="569" spans="1:46">
      <c r="A569">
        <v>1936</v>
      </c>
      <c r="B569">
        <v>1936</v>
      </c>
      <c r="C569">
        <f t="shared" si="364"/>
        <v>1936</v>
      </c>
      <c r="D569">
        <f t="shared" si="365"/>
        <v>1936</v>
      </c>
      <c r="E569" s="15">
        <f t="shared" si="366"/>
        <v>1936</v>
      </c>
      <c r="F569" s="9">
        <f>IF(data!V568="","",data!V568)</f>
        <v>6278.76</v>
      </c>
      <c r="G569" s="35">
        <f t="shared" si="388"/>
        <v>0.13296054675365021</v>
      </c>
      <c r="H569" s="35">
        <f t="shared" si="381"/>
        <v>7.6374745417515266E-2</v>
      </c>
      <c r="I569" s="9">
        <f>IF(data!Z568="","",data!Z568)</f>
        <v>40816.83</v>
      </c>
      <c r="J569" s="9">
        <f t="shared" si="369"/>
        <v>40816.83</v>
      </c>
      <c r="K569" s="8">
        <f t="shared" si="397"/>
        <v>-0.13565289427358396</v>
      </c>
      <c r="L569" s="45">
        <f t="shared" si="372"/>
        <v>-0.13565289427358396</v>
      </c>
      <c r="M569" s="8">
        <f t="shared" si="401"/>
        <v>-0.13565289427358396</v>
      </c>
      <c r="N569" s="8">
        <f t="shared" si="391"/>
        <v>-0.13565289427358396</v>
      </c>
      <c r="P569" s="20">
        <f>IF(data!U568="","",data!U568)</f>
        <v>3.8406454470967391</v>
      </c>
      <c r="Q569" s="20">
        <f>IF(ISNA(data!Y568)=TRUE,"",IF(data!Y568="","",data!Y568))</f>
        <v>24.967186563019069</v>
      </c>
      <c r="R569" s="20">
        <f t="shared" si="373"/>
        <v>24.967186563019069</v>
      </c>
      <c r="S569" s="8">
        <f t="shared" si="398"/>
        <v>-0.19437711377091993</v>
      </c>
      <c r="T569" s="34">
        <f t="shared" si="361"/>
        <v>-0.19437711377091993</v>
      </c>
      <c r="U569" s="30">
        <f t="shared" si="399"/>
        <v>-0.19437711377091993</v>
      </c>
      <c r="V569" s="30">
        <f t="shared" si="392"/>
        <v>-0.19437711377091993</v>
      </c>
      <c r="X569" s="9">
        <f>IF(data!W568="","",data!W568)</f>
        <v>5736.9380710659916</v>
      </c>
      <c r="Y569" s="96">
        <f>IF(data!AA568="",#N/A,data!AA568)</f>
        <v>37294.565482233513</v>
      </c>
      <c r="Z569" s="99">
        <f t="shared" si="374"/>
        <v>37294.565482233513</v>
      </c>
      <c r="AA569" s="8">
        <f t="shared" si="400"/>
        <v>-0.13565289427358407</v>
      </c>
      <c r="AB569" s="34">
        <f t="shared" si="363"/>
        <v>-0.13565289427358407</v>
      </c>
      <c r="AC569" s="30">
        <f t="shared" si="395"/>
        <v>-0.13565289427358407</v>
      </c>
      <c r="AD569" s="30">
        <f t="shared" si="394"/>
        <v>-0.13565289427358407</v>
      </c>
      <c r="AE569" s="15">
        <f>data!G568</f>
        <v>1.0944444444444441</v>
      </c>
      <c r="AF569" s="30">
        <f t="shared" si="402"/>
        <v>0</v>
      </c>
      <c r="AG569" s="30">
        <f t="shared" si="375"/>
        <v>0</v>
      </c>
      <c r="AH569" s="15" t="str">
        <f t="shared" si="385"/>
        <v/>
      </c>
      <c r="AI569" s="9">
        <f>data!C568</f>
        <v>98.250107787541069</v>
      </c>
      <c r="AJ569" s="8">
        <f t="shared" si="376"/>
        <v>7.2892938496583071E-2</v>
      </c>
      <c r="AK569" s="8">
        <f t="shared" si="377"/>
        <v>7.2892938496583071E-2</v>
      </c>
      <c r="AL569" s="74">
        <f t="shared" si="386"/>
        <v>7.2892938496583071E-2</v>
      </c>
      <c r="AR569" s="46">
        <f t="shared" si="370"/>
        <v>0.1329605467536501</v>
      </c>
      <c r="AS569" s="46">
        <f t="shared" si="389"/>
        <v>-2.6923475199337465E-3</v>
      </c>
      <c r="AT569" s="46">
        <f t="shared" si="371"/>
        <v>-2.6923475199339686E-3</v>
      </c>
    </row>
    <row r="570" spans="1:46">
      <c r="A570">
        <v>1937</v>
      </c>
      <c r="B570">
        <v>1937</v>
      </c>
      <c r="C570">
        <f t="shared" si="364"/>
        <v>1937</v>
      </c>
      <c r="D570">
        <f t="shared" si="365"/>
        <v>1937</v>
      </c>
      <c r="E570" s="15">
        <f t="shared" si="366"/>
        <v>1937</v>
      </c>
      <c r="F570" s="9">
        <f>IF(data!V569="","",data!V569)</f>
        <v>3117.375</v>
      </c>
      <c r="G570" s="35">
        <f>F570/I569</f>
        <v>7.6374745417515266E-2</v>
      </c>
      <c r="H570" s="35">
        <f t="shared" si="381"/>
        <v>9.2329411764705882E-2</v>
      </c>
      <c r="I570" s="9">
        <f>IF(data!Z569="","",data!Z569)</f>
        <v>25978.125</v>
      </c>
      <c r="J570" s="9">
        <f t="shared" si="369"/>
        <v>25978.125</v>
      </c>
      <c r="K570" s="8">
        <f t="shared" si="397"/>
        <v>-0.36354378818737276</v>
      </c>
      <c r="L570" s="45">
        <f t="shared" si="372"/>
        <v>-0.36354378818737276</v>
      </c>
      <c r="M570" s="8">
        <f t="shared" si="401"/>
        <v>-0.36354378818737276</v>
      </c>
      <c r="N570" s="8">
        <f t="shared" si="391"/>
        <v>-0.36354378818737276</v>
      </c>
      <c r="P570" s="20">
        <f>IF(data!U569="","",data!U569)</f>
        <v>1.5145569068505418</v>
      </c>
      <c r="Q570" s="20">
        <f>IF(ISNA(data!Y569)=TRUE,"",IF(data!Y569="","",data!Y569))</f>
        <v>12.621307557087848</v>
      </c>
      <c r="R570" s="20">
        <f t="shared" si="373"/>
        <v>12.621307557087848</v>
      </c>
      <c r="S570" s="8">
        <f t="shared" si="398"/>
        <v>-0.49448418926855409</v>
      </c>
      <c r="T570" s="34">
        <f t="shared" si="361"/>
        <v>-0.49448418926855409</v>
      </c>
      <c r="U570" s="30">
        <f t="shared" si="399"/>
        <v>-0.49448418926855409</v>
      </c>
      <c r="V570" s="30">
        <f t="shared" si="392"/>
        <v>-0.49448418926855409</v>
      </c>
      <c r="X570" s="9">
        <f>IF(data!W569="","",data!W569)</f>
        <v>2004.0267857142865</v>
      </c>
      <c r="Y570" s="96">
        <f>IF(data!AA569="",#N/A,data!AA569)</f>
        <v>16700.223214285721</v>
      </c>
      <c r="Z570" s="99">
        <f t="shared" si="374"/>
        <v>16700.223214285721</v>
      </c>
      <c r="AA570" s="8">
        <f t="shared" si="400"/>
        <v>-0.55220759383183005</v>
      </c>
      <c r="AB570" s="34">
        <f t="shared" si="363"/>
        <v>-0.55220759383183005</v>
      </c>
      <c r="AC570" s="30">
        <f t="shared" si="395"/>
        <v>-0.55220759383183005</v>
      </c>
      <c r="AD570" s="30">
        <f t="shared" si="394"/>
        <v>-0.55220759383183005</v>
      </c>
      <c r="AE570" s="15">
        <f>data!G569</f>
        <v>1.5555555555555549</v>
      </c>
      <c r="AF570" s="30">
        <f t="shared" si="402"/>
        <v>0.42131979695431454</v>
      </c>
      <c r="AG570" s="30">
        <f t="shared" si="375"/>
        <v>0.42131979695431454</v>
      </c>
      <c r="AH570" s="15" t="str">
        <f t="shared" si="385"/>
        <v/>
      </c>
      <c r="AI570" s="9">
        <f>data!C569</f>
        <v>123.69918029301878</v>
      </c>
      <c r="AJ570" s="8">
        <f t="shared" si="376"/>
        <v>0.25902335456475578</v>
      </c>
      <c r="AK570" s="8">
        <f t="shared" si="377"/>
        <v>0.25902335456475578</v>
      </c>
      <c r="AL570" s="74">
        <f t="shared" si="386"/>
        <v>0.25902335456475578</v>
      </c>
      <c r="AR570" s="46">
        <f t="shared" si="370"/>
        <v>-0.24269348268839097</v>
      </c>
      <c r="AS570" s="46">
        <f t="shared" si="389"/>
        <v>-0.2871690427698575</v>
      </c>
      <c r="AT570" s="46">
        <f t="shared" si="371"/>
        <v>-0.79490107652022102</v>
      </c>
    </row>
    <row r="571" spans="1:46">
      <c r="A571">
        <v>1938</v>
      </c>
      <c r="B571">
        <v>1938</v>
      </c>
      <c r="C571">
        <f t="shared" si="364"/>
        <v>1938</v>
      </c>
      <c r="D571">
        <f t="shared" si="365"/>
        <v>1938</v>
      </c>
      <c r="E571" s="15">
        <f t="shared" si="366"/>
        <v>1938</v>
      </c>
      <c r="F571" s="9">
        <f>IF(data!V570="","",data!V570)</f>
        <v>2398.5450000000001</v>
      </c>
      <c r="G571" s="35">
        <f t="shared" si="388"/>
        <v>9.2329411764705882E-2</v>
      </c>
      <c r="H571" s="35">
        <f t="shared" si="381"/>
        <v>8.3070707070707073E-2</v>
      </c>
      <c r="I571" s="9">
        <f>IF(data!Z570="","",data!Z570)</f>
        <v>30256.875</v>
      </c>
      <c r="J571" s="9">
        <f t="shared" si="369"/>
        <v>30256.875</v>
      </c>
      <c r="K571" s="8">
        <f t="shared" si="397"/>
        <v>0.16470588235294126</v>
      </c>
      <c r="L571" s="45">
        <f t="shared" si="372"/>
        <v>0.16470588235294126</v>
      </c>
      <c r="M571" s="8">
        <f t="shared" si="401"/>
        <v>0.16470588235294126</v>
      </c>
      <c r="N571" s="8">
        <f t="shared" si="391"/>
        <v>0.16470588235294126</v>
      </c>
      <c r="P571" s="20">
        <f>IF(data!U570="","",data!U570)</f>
        <v>1.026795714935042</v>
      </c>
      <c r="Q571" s="20">
        <f>IF(ISNA(data!Y570)=TRUE,"",IF(data!Y570="","",data!Y570))</f>
        <v>12.952698238859472</v>
      </c>
      <c r="R571" s="20">
        <f t="shared" si="373"/>
        <v>12.952698238859472</v>
      </c>
      <c r="S571" s="8">
        <f t="shared" si="398"/>
        <v>2.6256446114849785E-2</v>
      </c>
      <c r="T571" s="34">
        <f t="shared" si="361"/>
        <v>2.6256446114849785E-2</v>
      </c>
      <c r="U571" s="30">
        <f t="shared" si="399"/>
        <v>2.6256446114849785E-2</v>
      </c>
      <c r="V571" s="30">
        <f t="shared" si="392"/>
        <v>2.6256446114849785E-2</v>
      </c>
      <c r="X571" s="9">
        <f>IF(data!W570="","",data!W570)</f>
        <v>1133.7660189075634</v>
      </c>
      <c r="Y571" s="96">
        <f>IF(data!AA570="",#N/A,data!AA570)</f>
        <v>14302.094275210089</v>
      </c>
      <c r="Z571" s="99">
        <f t="shared" si="374"/>
        <v>14302.094275210089</v>
      </c>
      <c r="AA571" s="8">
        <f t="shared" si="400"/>
        <v>-0.14359861591695511</v>
      </c>
      <c r="AB571" s="34">
        <f t="shared" si="363"/>
        <v>-0.14359861591695511</v>
      </c>
      <c r="AC571" s="30">
        <f t="shared" si="395"/>
        <v>-0.14359861591695511</v>
      </c>
      <c r="AD571" s="30">
        <f t="shared" si="394"/>
        <v>-0.14359861591695511</v>
      </c>
      <c r="AE571" s="15">
        <f>data!G570</f>
        <v>2.115555555555555</v>
      </c>
      <c r="AF571" s="30">
        <f t="shared" si="402"/>
        <v>0.3600000000000001</v>
      </c>
      <c r="AG571" s="30">
        <f t="shared" si="375"/>
        <v>0.3600000000000001</v>
      </c>
      <c r="AH571" s="15">
        <f t="shared" si="385"/>
        <v>0.3600000000000001</v>
      </c>
      <c r="AI571" s="9">
        <f>data!C570</f>
        <v>140.38709669005337</v>
      </c>
      <c r="AJ571" s="8">
        <f t="shared" si="376"/>
        <v>0.13490725126475556</v>
      </c>
      <c r="AK571" s="8">
        <f t="shared" si="377"/>
        <v>0.13490725126475556</v>
      </c>
      <c r="AL571" s="74">
        <f t="shared" si="386"/>
        <v>0.13490725126475556</v>
      </c>
      <c r="AR571" s="46">
        <f t="shared" si="370"/>
        <v>-0.19681660899653997</v>
      </c>
      <c r="AS571" s="46">
        <f t="shared" ref="AS571:AS582" si="403">IF(N571&lt;&gt;"",IF(G571&lt;&gt;"",SUM(G571,N571),""),"")</f>
        <v>0.25703529411764714</v>
      </c>
      <c r="AT571" s="46">
        <f t="shared" si="371"/>
        <v>-0.34041522491349507</v>
      </c>
    </row>
    <row r="572" spans="1:46">
      <c r="A572">
        <v>1939</v>
      </c>
      <c r="B572">
        <v>1939</v>
      </c>
      <c r="C572">
        <f t="shared" si="364"/>
        <v>1939</v>
      </c>
      <c r="D572">
        <f t="shared" si="365"/>
        <v>1939</v>
      </c>
      <c r="E572" s="15">
        <f t="shared" si="366"/>
        <v>1939</v>
      </c>
      <c r="F572" s="9">
        <f>IF(data!V571="","",data!V571)</f>
        <v>2513.46</v>
      </c>
      <c r="G572" s="35">
        <f t="shared" si="388"/>
        <v>8.3070707070707073E-2</v>
      </c>
      <c r="H572" s="35">
        <f t="shared" si="381"/>
        <v>6.9694915254237294E-2</v>
      </c>
      <c r="I572" s="9">
        <f>IF(data!Z571="","",data!Z571)</f>
        <v>36063.75</v>
      </c>
      <c r="J572" s="9">
        <f t="shared" si="369"/>
        <v>36063.75</v>
      </c>
      <c r="K572" s="8">
        <f t="shared" si="397"/>
        <v>0.19191919191919182</v>
      </c>
      <c r="L572" s="45">
        <f t="shared" si="372"/>
        <v>0.19191919191919182</v>
      </c>
      <c r="M572" s="8">
        <f t="shared" si="401"/>
        <v>0.19191919191919182</v>
      </c>
      <c r="N572" s="8">
        <f t="shared" si="391"/>
        <v>0.19191919191919182</v>
      </c>
      <c r="P572" s="20">
        <f>IF(data!U571="","",data!U571)</f>
        <v>1.0099597436417729</v>
      </c>
      <c r="Q572" s="20">
        <f>IF(ISNA(data!Y571)=TRUE,"",IF(data!Y571="","",data!Y571))</f>
        <v>14.491153909256955</v>
      </c>
      <c r="R572" s="20">
        <f t="shared" si="373"/>
        <v>14.491153909256955</v>
      </c>
      <c r="S572" s="8">
        <f t="shared" si="398"/>
        <v>0.11877491793809813</v>
      </c>
      <c r="T572" s="34">
        <f t="shared" si="361"/>
        <v>0.11877491793809813</v>
      </c>
      <c r="U572" s="30">
        <f t="shared" si="399"/>
        <v>0.11877491793809813</v>
      </c>
      <c r="V572" s="30">
        <f t="shared" si="392"/>
        <v>0.11877491793809813</v>
      </c>
      <c r="X572" s="9">
        <f>IF(data!W571="","",data!W571)</f>
        <v>923.31183673469423</v>
      </c>
      <c r="Y572" s="96">
        <f>IF(data!AA571="",#N/A,data!AA571)</f>
        <v>13247.908163265311</v>
      </c>
      <c r="Z572" s="99">
        <f t="shared" si="374"/>
        <v>13247.908163265311</v>
      </c>
      <c r="AA572" s="8">
        <f t="shared" si="400"/>
        <v>-7.3708513708513723E-2</v>
      </c>
      <c r="AB572" s="34">
        <f t="shared" si="363"/>
        <v>-7.3708513708513723E-2</v>
      </c>
      <c r="AC572" s="30">
        <f t="shared" si="395"/>
        <v>-7.3708513708513723E-2</v>
      </c>
      <c r="AD572" s="30">
        <f t="shared" si="394"/>
        <v>-7.3708513708513723E-2</v>
      </c>
      <c r="AE572" s="15">
        <f>data!G571</f>
        <v>2.7222222222222214</v>
      </c>
      <c r="AF572" s="30">
        <f t="shared" si="402"/>
        <v>0.28676470588235303</v>
      </c>
      <c r="AG572" s="30">
        <f t="shared" si="375"/>
        <v>0.28676470588235303</v>
      </c>
      <c r="AH572" s="15">
        <f t="shared" si="385"/>
        <v>0.28676470588235303</v>
      </c>
      <c r="AI572" s="9">
        <f>data!C571</f>
        <v>149.56545070842242</v>
      </c>
      <c r="AJ572" s="8">
        <f t="shared" si="376"/>
        <v>6.5378900445765442E-2</v>
      </c>
      <c r="AK572" s="8">
        <f t="shared" si="377"/>
        <v>6.5378900445765442E-2</v>
      </c>
      <c r="AL572" s="74">
        <f t="shared" si="386"/>
        <v>6.5378900445765442E-2</v>
      </c>
      <c r="AR572" s="46">
        <f t="shared" si="370"/>
        <v>-0.15829933621933623</v>
      </c>
      <c r="AS572" s="46">
        <f t="shared" si="403"/>
        <v>0.2749898989898989</v>
      </c>
      <c r="AT572" s="46">
        <f t="shared" si="371"/>
        <v>-0.23200784992784995</v>
      </c>
    </row>
    <row r="573" spans="1:46">
      <c r="A573">
        <v>1940</v>
      </c>
      <c r="B573">
        <v>1940</v>
      </c>
      <c r="C573">
        <f t="shared" si="364"/>
        <v>1940</v>
      </c>
      <c r="D573">
        <f t="shared" si="365"/>
        <v>1940</v>
      </c>
      <c r="E573" s="15">
        <f t="shared" si="366"/>
        <v>1940</v>
      </c>
      <c r="F573" s="9">
        <f>IF(data!V572="","",data!V572)</f>
        <v>2513.46</v>
      </c>
      <c r="G573" s="35">
        <f t="shared" si="388"/>
        <v>6.9694915254237294E-2</v>
      </c>
      <c r="H573" s="35">
        <f t="shared" si="381"/>
        <v>3.9909411764705888E-2</v>
      </c>
      <c r="I573" s="9">
        <f>IF(data!Z572="","",data!Z572)</f>
        <v>41565</v>
      </c>
      <c r="J573" s="9">
        <f t="shared" si="369"/>
        <v>41565</v>
      </c>
      <c r="K573" s="8">
        <f t="shared" si="397"/>
        <v>0.15254237288135597</v>
      </c>
      <c r="L573" s="45">
        <f t="shared" si="372"/>
        <v>0.15254237288135597</v>
      </c>
      <c r="M573" s="8">
        <f t="shared" si="401"/>
        <v>0.15254237288135597</v>
      </c>
      <c r="N573" s="8">
        <f t="shared" si="391"/>
        <v>0.15254237288135597</v>
      </c>
      <c r="P573" s="20">
        <f>IF(data!U572="","",data!U572)</f>
        <v>0.85092965474870885</v>
      </c>
      <c r="Q573" s="20">
        <f>IF(ISNA(data!Y572)=TRUE,"",IF(data!Y572="","",data!Y572))</f>
        <v>14.071793901486428</v>
      </c>
      <c r="R573" s="20">
        <f t="shared" si="373"/>
        <v>14.071793901486428</v>
      </c>
      <c r="S573" s="8">
        <f t="shared" si="398"/>
        <v>-2.8939034834392308E-2</v>
      </c>
      <c r="T573" s="34">
        <f t="shared" si="361"/>
        <v>-2.8939034834392308E-2</v>
      </c>
      <c r="U573" s="30">
        <f t="shared" si="399"/>
        <v>-2.8939034834392308E-2</v>
      </c>
      <c r="V573" s="30">
        <f t="shared" si="392"/>
        <v>-2.8939034834392308E-2</v>
      </c>
      <c r="X573" s="9">
        <f>IF(data!W572="","",data!W572)</f>
        <v>823.78514202476356</v>
      </c>
      <c r="Y573" s="96">
        <f>IF(data!AA572="",#N/A,data!AA572)</f>
        <v>13622.906045156597</v>
      </c>
      <c r="Z573" s="99">
        <f t="shared" si="374"/>
        <v>13622.906045156597</v>
      </c>
      <c r="AA573" s="8">
        <f t="shared" si="400"/>
        <v>2.8306195760860131E-2</v>
      </c>
      <c r="AB573" s="34">
        <f t="shared" si="363"/>
        <v>2.8306195760860131E-2</v>
      </c>
      <c r="AC573" s="30">
        <f t="shared" si="395"/>
        <v>2.8306195760860131E-2</v>
      </c>
      <c r="AD573" s="30">
        <f t="shared" si="394"/>
        <v>2.8306195760860131E-2</v>
      </c>
      <c r="AE573" s="15">
        <f>data!G572</f>
        <v>3.0511111111111102</v>
      </c>
      <c r="AF573" s="30">
        <f t="shared" si="402"/>
        <v>0.12081632653061214</v>
      </c>
      <c r="AG573" s="30">
        <f t="shared" si="375"/>
        <v>0.12081632653061214</v>
      </c>
      <c r="AH573" s="15">
        <f t="shared" si="385"/>
        <v>0.12081632653061214</v>
      </c>
      <c r="AI573" s="9">
        <f>data!C572</f>
        <v>177.51771067345533</v>
      </c>
      <c r="AJ573" s="8">
        <f t="shared" si="376"/>
        <v>0.1868898186889818</v>
      </c>
      <c r="AK573" s="8">
        <f t="shared" si="377"/>
        <v>0.1868898186889818</v>
      </c>
      <c r="AL573" s="74">
        <f t="shared" si="386"/>
        <v>0.1868898186889818</v>
      </c>
      <c r="AR573" s="46">
        <f t="shared" si="370"/>
        <v>-4.5610873134420471E-2</v>
      </c>
      <c r="AS573" s="46">
        <f t="shared" si="403"/>
        <v>0.22223728813559326</v>
      </c>
      <c r="AT573" s="46">
        <f t="shared" si="371"/>
        <v>-1.730467737356034E-2</v>
      </c>
    </row>
    <row r="574" spans="1:46">
      <c r="A574">
        <v>1941</v>
      </c>
      <c r="B574">
        <v>1941</v>
      </c>
      <c r="C574">
        <f t="shared" si="364"/>
        <v>1941</v>
      </c>
      <c r="D574">
        <f t="shared" si="365"/>
        <v>1941</v>
      </c>
      <c r="E574" s="15">
        <f t="shared" si="366"/>
        <v>1941</v>
      </c>
      <c r="F574" s="9">
        <f>IF(data!V573="","",data!V573)</f>
        <v>1658.8347000000001</v>
      </c>
      <c r="G574" s="35">
        <f t="shared" si="388"/>
        <v>3.9909411764705888E-2</v>
      </c>
      <c r="H574" s="35">
        <f t="shared" si="381"/>
        <v>0</v>
      </c>
      <c r="I574" s="9">
        <f>IF(data!Z573="","",data!Z573)</f>
        <v>115220.625</v>
      </c>
      <c r="J574" s="9">
        <f t="shared" si="369"/>
        <v>115220.625</v>
      </c>
      <c r="K574" s="8">
        <f t="shared" si="397"/>
        <v>1.7720588235294117</v>
      </c>
      <c r="L574" s="45">
        <f>J574/J573-1</f>
        <v>1.7720588235294117</v>
      </c>
      <c r="M574" s="8">
        <f t="shared" si="401"/>
        <v>1.7720588235294117</v>
      </c>
      <c r="N574" s="8">
        <f t="shared" si="391"/>
        <v>1.7720588235294117</v>
      </c>
      <c r="P574" s="20">
        <f>IF(data!U573="","",data!U573)</f>
        <v>0.47887681516754171</v>
      </c>
      <c r="Q574" s="20">
        <f>IF(ISNA(data!Y573)=TRUE,"",IF(data!Y573="","",data!Y573))</f>
        <v>33.262196614053003</v>
      </c>
      <c r="R574" s="20">
        <f t="shared" si="373"/>
        <v>33.262196614053003</v>
      </c>
      <c r="S574" s="8">
        <f t="shared" si="398"/>
        <v>1.3637495579394079</v>
      </c>
      <c r="T574" s="34">
        <f t="shared" si="361"/>
        <v>1.3637495579394079</v>
      </c>
      <c r="U574" s="30">
        <f t="shared" si="399"/>
        <v>1.3637495579394079</v>
      </c>
      <c r="V574" s="30">
        <f t="shared" si="392"/>
        <v>1.3637495579394079</v>
      </c>
      <c r="X574" s="9">
        <f>IF(data!W573="","",data!W573)</f>
        <v>105.95821362668563</v>
      </c>
      <c r="Y574" s="96">
        <f>IF(data!AA573="",#N/A,data!AA573)</f>
        <v>7359.7276437189521</v>
      </c>
      <c r="Z574" s="99">
        <f t="shared" si="374"/>
        <v>7359.7276437189521</v>
      </c>
      <c r="AA574" s="8">
        <f t="shared" si="400"/>
        <v>-0.45975347555629775</v>
      </c>
      <c r="AB574" s="34">
        <f t="shared" si="363"/>
        <v>-0.45975347555629775</v>
      </c>
      <c r="AC574" s="30">
        <f t="shared" si="395"/>
        <v>-0.45975347555629775</v>
      </c>
      <c r="AD574" s="30">
        <f t="shared" si="394"/>
        <v>-0.45975347555629775</v>
      </c>
      <c r="AE574" s="15">
        <f>data!G573</f>
        <v>15.655555555555551</v>
      </c>
      <c r="AF574" s="30">
        <f t="shared" si="402"/>
        <v>4.1310997815003647</v>
      </c>
      <c r="AG574" s="30">
        <f t="shared" si="375"/>
        <v>4.1310997815003647</v>
      </c>
      <c r="AH574" s="15">
        <f t="shared" si="385"/>
        <v>4.1310997815003647</v>
      </c>
      <c r="AI574" s="9">
        <f>data!C573</f>
        <v>208.18175705300638</v>
      </c>
      <c r="AJ574" s="8">
        <f t="shared" si="376"/>
        <v>0.17273795534665104</v>
      </c>
      <c r="AK574" s="8">
        <f t="shared" si="377"/>
        <v>0.17273795534665104</v>
      </c>
      <c r="AL574" s="74">
        <f t="shared" si="386"/>
        <v>0.17273795534665104</v>
      </c>
      <c r="AR574" s="46">
        <f t="shared" si="370"/>
        <v>-0.79733206212165497</v>
      </c>
      <c r="AS574" s="46">
        <f t="shared" si="403"/>
        <v>1.8119682352941175</v>
      </c>
      <c r="AT574" s="46">
        <f t="shared" si="371"/>
        <v>-1.2570855376779528</v>
      </c>
    </row>
    <row r="575" spans="1:46">
      <c r="A575">
        <v>1942</v>
      </c>
      <c r="B575">
        <v>1942</v>
      </c>
      <c r="C575">
        <f t="shared" si="364"/>
        <v>1942</v>
      </c>
      <c r="D575">
        <f t="shared" si="365"/>
        <v>1942</v>
      </c>
      <c r="E575" s="15">
        <f t="shared" si="366"/>
        <v>1942</v>
      </c>
      <c r="F575" s="9">
        <f>IF(data!V574="","",data!V574)</f>
        <v>0</v>
      </c>
      <c r="G575" s="35">
        <f t="shared" si="388"/>
        <v>0</v>
      </c>
      <c r="H575" s="35">
        <f t="shared" si="381"/>
        <v>6.4404223227752652E-3</v>
      </c>
      <c r="I575" s="9">
        <f>IF(data!Z574="","",data!Z574)</f>
        <v>202629.375</v>
      </c>
      <c r="J575" s="9">
        <f t="shared" si="369"/>
        <v>202629.375</v>
      </c>
      <c r="K575" s="8">
        <f t="shared" si="397"/>
        <v>0.75862068965517238</v>
      </c>
      <c r="L575" s="45">
        <f t="shared" si="372"/>
        <v>0.75862068965517238</v>
      </c>
      <c r="M575" s="8">
        <f t="shared" si="401"/>
        <v>0.75862068965517238</v>
      </c>
      <c r="N575" s="8">
        <f t="shared" si="391"/>
        <v>0.75862068965517238</v>
      </c>
      <c r="P575" s="20">
        <f>IF(data!U574="","",data!U574)</f>
        <v>0</v>
      </c>
      <c r="Q575" s="20">
        <f>IF(ISNA(data!Y574)=TRUE,"",IF(data!Y574="","",data!Y574))</f>
        <v>48.689404482530556</v>
      </c>
      <c r="R575" s="20">
        <f t="shared" si="373"/>
        <v>48.689404482530556</v>
      </c>
      <c r="S575" s="8">
        <f t="shared" si="398"/>
        <v>0.46380604526760827</v>
      </c>
      <c r="T575" s="34">
        <f t="shared" si="361"/>
        <v>0.46380604526760827</v>
      </c>
      <c r="U575" s="30">
        <f t="shared" si="399"/>
        <v>0.46380604526760827</v>
      </c>
      <c r="V575" s="30">
        <f t="shared" si="392"/>
        <v>0.46380604526760827</v>
      </c>
      <c r="X575" s="9">
        <f>IF(data!W574="","",data!W574)</f>
        <v>0</v>
      </c>
      <c r="Y575" s="96">
        <f>IF(data!AA574="",#N/A,data!AA574)</f>
        <v>6876.5625000000027</v>
      </c>
      <c r="Z575" s="99">
        <f t="shared" si="374"/>
        <v>6876.5625000000027</v>
      </c>
      <c r="AA575" s="8">
        <f t="shared" si="400"/>
        <v>-6.5649867374005244E-2</v>
      </c>
      <c r="AB575" s="34">
        <f t="shared" si="363"/>
        <v>-6.5649867374005244E-2</v>
      </c>
      <c r="AC575" s="30">
        <f t="shared" si="395"/>
        <v>-6.5649867374005244E-2</v>
      </c>
      <c r="AD575" s="30">
        <f t="shared" si="394"/>
        <v>-6.5649867374005244E-2</v>
      </c>
      <c r="AE575" s="15">
        <f>data!G574</f>
        <v>29.466666666666658</v>
      </c>
      <c r="AF575" s="30">
        <f t="shared" si="402"/>
        <v>0.88218594748048251</v>
      </c>
      <c r="AG575" s="30">
        <f t="shared" si="375"/>
        <v>0.88218594748048251</v>
      </c>
      <c r="AH575" s="15">
        <f t="shared" si="385"/>
        <v>0.88218594748048251</v>
      </c>
      <c r="AI575" s="9">
        <f>data!C574</f>
        <v>250.11014700055577</v>
      </c>
      <c r="AJ575" s="8">
        <f t="shared" si="376"/>
        <v>0.20140280561122248</v>
      </c>
      <c r="AK575" s="8">
        <f t="shared" si="377"/>
        <v>0.20140280561122248</v>
      </c>
      <c r="AL575" s="74">
        <f t="shared" si="386"/>
        <v>0.20140280561122248</v>
      </c>
      <c r="AR575" s="46">
        <f t="shared" si="370"/>
        <v>-0.46870286576168929</v>
      </c>
      <c r="AS575" s="46">
        <f t="shared" si="403"/>
        <v>0.75862068965517238</v>
      </c>
      <c r="AT575" s="46">
        <f t="shared" si="371"/>
        <v>-0.53435273313569454</v>
      </c>
    </row>
    <row r="576" spans="1:46">
      <c r="A576">
        <v>1943</v>
      </c>
      <c r="B576">
        <v>1943</v>
      </c>
      <c r="C576">
        <f t="shared" si="364"/>
        <v>1943</v>
      </c>
      <c r="D576">
        <f t="shared" si="365"/>
        <v>1943</v>
      </c>
      <c r="E576" s="15">
        <f t="shared" si="366"/>
        <v>1943</v>
      </c>
      <c r="F576" s="9">
        <f>IF(data!V575="","",data!V575)</f>
        <v>1305.0187500000002</v>
      </c>
      <c r="G576" s="35">
        <f t="shared" si="388"/>
        <v>6.4404223227752652E-3</v>
      </c>
      <c r="H576" s="35">
        <f t="shared" si="381"/>
        <v>1.097560975609756E-2</v>
      </c>
      <c r="I576" s="9">
        <f>IF(data!Z575="","",data!Z575)</f>
        <v>125306.25</v>
      </c>
      <c r="J576" s="9">
        <f t="shared" si="369"/>
        <v>125306.25</v>
      </c>
      <c r="K576" s="8">
        <f t="shared" si="397"/>
        <v>-0.38159879336349922</v>
      </c>
      <c r="L576" s="45">
        <f>J576/J575-1</f>
        <v>-0.38159879336349922</v>
      </c>
      <c r="M576" s="8">
        <f t="shared" si="401"/>
        <v>-0.38159879336349922</v>
      </c>
      <c r="N576" s="8">
        <f t="shared" si="391"/>
        <v>-0.38159879336349922</v>
      </c>
      <c r="P576" s="20">
        <f>IF(data!U575="","",data!U575)</f>
        <v>0.2525069259145713</v>
      </c>
      <c r="Q576" s="20">
        <f>IF(ISNA(data!Y575)=TRUE,"",IF(data!Y575="","",data!Y575))</f>
        <v>24.245395696715271</v>
      </c>
      <c r="R576" s="20">
        <f t="shared" si="373"/>
        <v>24.245395696715271</v>
      </c>
      <c r="S576" s="8">
        <f t="shared" si="398"/>
        <v>-0.50203959250694141</v>
      </c>
      <c r="T576" s="34">
        <f>R576/R575-1</f>
        <v>-0.50203959250694141</v>
      </c>
      <c r="U576" s="30">
        <f t="shared" si="399"/>
        <v>-0.50203959250694141</v>
      </c>
      <c r="V576" s="30">
        <f t="shared" si="392"/>
        <v>-0.50203959250694141</v>
      </c>
      <c r="X576" s="9">
        <f>IF(data!W575="","",data!W575)</f>
        <v>38.750144341801409</v>
      </c>
      <c r="Y576" s="96">
        <f>IF(data!AA575="",#N/A,data!AA575)</f>
        <v>3720.7398548333904</v>
      </c>
      <c r="Z576" s="99">
        <f t="shared" si="374"/>
        <v>3720.7398548333904</v>
      </c>
      <c r="AA576" s="8">
        <f t="shared" si="400"/>
        <v>-0.45892444737710314</v>
      </c>
      <c r="AB576" s="34">
        <f>Z576/Z575-1</f>
        <v>-0.45892444737710314</v>
      </c>
      <c r="AC576" s="30">
        <f t="shared" si="395"/>
        <v>-0.45892444737710314</v>
      </c>
      <c r="AD576" s="30">
        <f t="shared" si="394"/>
        <v>-0.45892444737710314</v>
      </c>
      <c r="AE576" s="15">
        <f>data!G575</f>
        <v>33.677777777777763</v>
      </c>
      <c r="AF576" s="30">
        <f t="shared" si="402"/>
        <v>0.14291101055806932</v>
      </c>
      <c r="AG576" s="30">
        <f t="shared" si="375"/>
        <v>0.14291101055806932</v>
      </c>
      <c r="AH576" s="15">
        <f t="shared" si="385"/>
        <v>0.14291101055806932</v>
      </c>
      <c r="AI576" s="9">
        <f>data!C575</f>
        <v>310.6038439398061</v>
      </c>
      <c r="AJ576" s="8">
        <f t="shared" si="376"/>
        <v>0.24186822351959947</v>
      </c>
      <c r="AK576" s="8">
        <f t="shared" si="377"/>
        <v>0.24186822351959947</v>
      </c>
      <c r="AL576" s="74">
        <f t="shared" si="386"/>
        <v>0.24186822351959947</v>
      </c>
      <c r="AR576" s="46">
        <f t="shared" si="370"/>
        <v>-0.11940613658858468</v>
      </c>
      <c r="AS576" s="46">
        <f t="shared" si="403"/>
        <v>-0.37515837104072397</v>
      </c>
      <c r="AT576" s="46">
        <f t="shared" si="371"/>
        <v>-0.57833058396568782</v>
      </c>
    </row>
    <row r="577" spans="1:46">
      <c r="A577">
        <v>1944</v>
      </c>
      <c r="B577">
        <v>1944</v>
      </c>
      <c r="C577">
        <f t="shared" si="364"/>
        <v>1944</v>
      </c>
      <c r="D577">
        <f t="shared" si="365"/>
        <v>1944</v>
      </c>
      <c r="E577" s="15">
        <f t="shared" si="366"/>
        <v>1944</v>
      </c>
      <c r="F577" s="9">
        <f>IF(data!V576="","",data!V576)</f>
        <v>1375.3125</v>
      </c>
      <c r="G577" s="35">
        <f t="shared" si="388"/>
        <v>1.097560975609756E-2</v>
      </c>
      <c r="H577" s="35">
        <f t="shared" si="381"/>
        <v>1.804E-2</v>
      </c>
      <c r="I577" s="9">
        <f>IF(data!Z576="","",data!Z576)</f>
        <v>76406.25</v>
      </c>
      <c r="J577" s="9">
        <f t="shared" si="369"/>
        <v>76406.25</v>
      </c>
      <c r="K577" s="8">
        <f t="shared" si="397"/>
        <v>-0.3902439024390244</v>
      </c>
      <c r="L577" s="45">
        <f t="shared" si="372"/>
        <v>-0.3902439024390244</v>
      </c>
      <c r="M577" s="8">
        <f t="shared" si="401"/>
        <v>-0.3902439024390244</v>
      </c>
      <c r="N577" s="8">
        <f t="shared" si="391"/>
        <v>-0.3902439024390244</v>
      </c>
      <c r="P577" s="20">
        <f>IF(data!U576="","",data!U576)</f>
        <v>0.21771143643237828</v>
      </c>
      <c r="Q577" s="20">
        <f>IF(ISNA(data!Y576)=TRUE,"",IF(data!Y576="","",data!Y576))</f>
        <v>12.095079801798793</v>
      </c>
      <c r="R577" s="20">
        <f t="shared" si="373"/>
        <v>12.095079801798793</v>
      </c>
      <c r="S577" s="8">
        <f t="shared" si="398"/>
        <v>-0.50113910479764145</v>
      </c>
      <c r="T577" s="34">
        <f t="shared" ref="T577:T581" si="404">R577/R576-1</f>
        <v>-0.50113910479764145</v>
      </c>
      <c r="U577" s="30">
        <f t="shared" si="399"/>
        <v>-0.50113910479764145</v>
      </c>
      <c r="V577" s="30">
        <f t="shared" si="392"/>
        <v>-0.50113910479764145</v>
      </c>
      <c r="X577" s="9">
        <f>IF(data!W576="","",data!W576)</f>
        <v>33.354385610347634</v>
      </c>
      <c r="Y577" s="96">
        <f>IF(data!AA576="",#N/A,data!AA576)</f>
        <v>1853.0214227970907</v>
      </c>
      <c r="Z577" s="99">
        <f t="shared" si="374"/>
        <v>1853.0214227970907</v>
      </c>
      <c r="AA577" s="8">
        <f t="shared" si="400"/>
        <v>-0.5019750116660423</v>
      </c>
      <c r="AB577" s="34">
        <f t="shared" ref="AB577:AB581" si="405">Z577/Z576-1</f>
        <v>-0.5019750116660423</v>
      </c>
      <c r="AC577" s="30">
        <f t="shared" si="395"/>
        <v>-0.5019750116660423</v>
      </c>
      <c r="AD577" s="30">
        <f t="shared" si="394"/>
        <v>-0.5019750116660423</v>
      </c>
      <c r="AE577" s="15">
        <f>data!G576</f>
        <v>41.233333333333313</v>
      </c>
      <c r="AF577" s="30">
        <f t="shared" si="402"/>
        <v>0.22434839986803023</v>
      </c>
      <c r="AG577" s="30">
        <f t="shared" si="375"/>
        <v>0.22434839986803023</v>
      </c>
      <c r="AH577" s="15">
        <f t="shared" si="385"/>
        <v>0.22434839986803023</v>
      </c>
      <c r="AI577" s="9">
        <f>data!C576</f>
        <v>379.65009803253668</v>
      </c>
      <c r="AJ577" s="8">
        <f t="shared" si="376"/>
        <v>0.22229684351914036</v>
      </c>
      <c r="AK577" s="8">
        <f t="shared" si="377"/>
        <v>0.22229684351914036</v>
      </c>
      <c r="AL577" s="74">
        <f t="shared" si="386"/>
        <v>0.22229684351914036</v>
      </c>
      <c r="AR577" s="46">
        <f>IF(G577="","",(1+G577)/(1+AF577)-1)</f>
        <v>-0.17427456934229801</v>
      </c>
      <c r="AS577" s="46">
        <f t="shared" si="403"/>
        <v>-0.37926829268292683</v>
      </c>
      <c r="AT577" s="46">
        <f t="shared" si="371"/>
        <v>-0.67624958100834032</v>
      </c>
    </row>
    <row r="578" spans="1:46">
      <c r="A578">
        <v>1945</v>
      </c>
      <c r="B578">
        <v>1945</v>
      </c>
      <c r="C578">
        <f t="shared" si="364"/>
        <v>1945</v>
      </c>
      <c r="D578">
        <f t="shared" si="365"/>
        <v>1945</v>
      </c>
      <c r="E578" s="15">
        <f t="shared" si="366"/>
        <v>1945</v>
      </c>
      <c r="F578" s="9">
        <f>IF(data!V577="","",data!V577)</f>
        <v>1378.3687500000001</v>
      </c>
      <c r="G578" s="35">
        <f t="shared" si="388"/>
        <v>1.804E-2</v>
      </c>
      <c r="H578" s="35">
        <f t="shared" si="381"/>
        <v>4.3245283018867924E-2</v>
      </c>
      <c r="I578" s="9">
        <f>IF(data!Z577="","",data!Z577)</f>
        <v>48594.375</v>
      </c>
      <c r="J578" s="9">
        <f t="shared" si="369"/>
        <v>48594.375</v>
      </c>
      <c r="K578" s="8">
        <f t="shared" si="397"/>
        <v>-0.36399999999999999</v>
      </c>
      <c r="L578" s="45">
        <f t="shared" si="372"/>
        <v>-0.36399999999999999</v>
      </c>
      <c r="M578" s="8">
        <f t="shared" si="401"/>
        <v>-0.36399999999999999</v>
      </c>
      <c r="N578" s="8">
        <f t="shared" si="391"/>
        <v>-0.36399999999999999</v>
      </c>
      <c r="P578" s="20">
        <f>IF(data!U577="","",data!U577)</f>
        <v>0.14707975411722202</v>
      </c>
      <c r="Q578" s="20">
        <f>IF(ISNA(data!Y577)=TRUE,"",IF(data!Y577="","",data!Y577))</f>
        <v>5.1852951008067194</v>
      </c>
      <c r="R578" s="20">
        <f t="shared" si="373"/>
        <v>5.1852951008067194</v>
      </c>
      <c r="S578" s="8">
        <f t="shared" si="398"/>
        <v>-0.57128888888888874</v>
      </c>
      <c r="T578" s="34">
        <f t="shared" si="404"/>
        <v>-0.57128888888888874</v>
      </c>
      <c r="U578" s="30">
        <f t="shared" si="399"/>
        <v>-0.57128888888888874</v>
      </c>
      <c r="V578" s="30">
        <f t="shared" si="392"/>
        <v>-0.57128888888888874</v>
      </c>
      <c r="X578" s="9">
        <f>IF(data!W577="","",data!W577)</f>
        <v>30.197952166504404</v>
      </c>
      <c r="Y578" s="96">
        <f>IF(data!AA577="",#N/A,data!AA577)</f>
        <v>1064.6284688412859</v>
      </c>
      <c r="Z578" s="99">
        <f t="shared" si="374"/>
        <v>1064.6284688412859</v>
      </c>
      <c r="AA578" s="8">
        <f t="shared" si="400"/>
        <v>-0.42546348588120741</v>
      </c>
      <c r="AB578" s="34">
        <f t="shared" si="405"/>
        <v>-0.42546348588120741</v>
      </c>
      <c r="AC578" s="30">
        <f t="shared" si="395"/>
        <v>-0.42546348588120741</v>
      </c>
      <c r="AD578" s="30">
        <f t="shared" si="394"/>
        <v>-0.42546348588120741</v>
      </c>
      <c r="AE578" s="15">
        <f>data!G577</f>
        <v>45.644444444444417</v>
      </c>
      <c r="AF578" s="30">
        <f t="shared" si="402"/>
        <v>0.10697925087577453</v>
      </c>
      <c r="AG578" s="30">
        <f t="shared" si="375"/>
        <v>0.10697925087577453</v>
      </c>
      <c r="AH578" s="15">
        <f t="shared" si="385"/>
        <v>0.10697925087577453</v>
      </c>
      <c r="AI578" s="9">
        <f>data!C577</f>
        <v>563.21717839991709</v>
      </c>
      <c r="AJ578" s="8">
        <f t="shared" si="376"/>
        <v>0.48351648351648358</v>
      </c>
      <c r="AK578" s="8">
        <f t="shared" si="377"/>
        <v>0.48351648351648358</v>
      </c>
      <c r="AL578" s="74">
        <f t="shared" si="386"/>
        <v>0.48351648351648358</v>
      </c>
      <c r="AR578" s="46">
        <f t="shared" si="370"/>
        <v>-8.0344099318402917E-2</v>
      </c>
      <c r="AS578" s="46">
        <f t="shared" si="403"/>
        <v>-0.34595999999999999</v>
      </c>
      <c r="AT578" s="46">
        <f t="shared" si="371"/>
        <v>-0.50580758519961033</v>
      </c>
    </row>
    <row r="579" spans="1:46">
      <c r="A579">
        <v>1946</v>
      </c>
      <c r="B579">
        <v>1946</v>
      </c>
      <c r="C579">
        <f t="shared" si="364"/>
        <v>1946</v>
      </c>
      <c r="D579">
        <f t="shared" si="365"/>
        <v>1946</v>
      </c>
      <c r="E579" s="15">
        <f t="shared" si="366"/>
        <v>1946</v>
      </c>
      <c r="F579" s="9">
        <f>IF(data!V578="","",data!V578)</f>
        <v>2101.4775</v>
      </c>
      <c r="G579" s="35">
        <f t="shared" si="388"/>
        <v>4.3245283018867924E-2</v>
      </c>
      <c r="H579" s="35">
        <f t="shared" si="381"/>
        <v>5.8100558659217878E-2</v>
      </c>
      <c r="I579" s="9">
        <f>IF(data!Z578="","",data!Z578)</f>
        <v>54706.875</v>
      </c>
      <c r="J579" s="9">
        <f t="shared" si="369"/>
        <v>54706.875</v>
      </c>
      <c r="K579" s="8">
        <f t="shared" si="397"/>
        <v>0.12578616352201255</v>
      </c>
      <c r="L579" s="45">
        <f t="shared" si="372"/>
        <v>0.12578616352201255</v>
      </c>
      <c r="M579" s="8">
        <f t="shared" si="401"/>
        <v>0.12578616352201255</v>
      </c>
      <c r="N579" s="8">
        <f t="shared" si="391"/>
        <v>0.12578616352201255</v>
      </c>
      <c r="P579" s="20">
        <f>IF(data!U578="","",data!U578)</f>
        <v>0.14698878277761268</v>
      </c>
      <c r="Q579" s="20">
        <f>IF(ISNA(data!Y578)=TRUE,"",IF(data!Y578="","",data!Y578))</f>
        <v>3.8264968175091152</v>
      </c>
      <c r="R579" s="20">
        <f t="shared" si="373"/>
        <v>3.8264968175091152</v>
      </c>
      <c r="S579" s="8">
        <f t="shared" si="398"/>
        <v>-0.26204839973065464</v>
      </c>
      <c r="T579" s="34">
        <f t="shared" si="404"/>
        <v>-0.26204839973065464</v>
      </c>
      <c r="U579" s="30">
        <f t="shared" si="399"/>
        <v>-0.26204839973065464</v>
      </c>
      <c r="V579" s="30">
        <f t="shared" si="392"/>
        <v>-0.26204839973065464</v>
      </c>
      <c r="X579" s="9">
        <f>IF(data!W578="","",data!W578)</f>
        <v>35.18753023255816</v>
      </c>
      <c r="Y579" s="96">
        <f>IF(data!AA578="",#N/A,data!AA578)</f>
        <v>916.0220930232565</v>
      </c>
      <c r="Z579" s="99">
        <f t="shared" si="374"/>
        <v>916.0220930232565</v>
      </c>
      <c r="AA579" s="8">
        <f t="shared" si="400"/>
        <v>-0.13958519818633885</v>
      </c>
      <c r="AB579" s="34">
        <f t="shared" si="405"/>
        <v>-0.13958519818633885</v>
      </c>
      <c r="AC579" s="30">
        <f t="shared" si="395"/>
        <v>-0.13958519818633885</v>
      </c>
      <c r="AD579" s="30">
        <f t="shared" si="394"/>
        <v>-0.13958519818633885</v>
      </c>
      <c r="AE579" s="15">
        <f>data!G578</f>
        <v>59.722222222222179</v>
      </c>
      <c r="AF579" s="30">
        <f t="shared" si="402"/>
        <v>0.30842259006815942</v>
      </c>
      <c r="AG579" s="30">
        <f t="shared" si="375"/>
        <v>0.30842259006815942</v>
      </c>
      <c r="AH579" s="15">
        <f t="shared" si="385"/>
        <v>0.30842259006815942</v>
      </c>
      <c r="AI579" s="9">
        <f>data!C578</f>
        <v>859.21909549231805</v>
      </c>
      <c r="AJ579" s="8">
        <f t="shared" si="376"/>
        <v>0.52555555555555578</v>
      </c>
      <c r="AK579" s="8">
        <f t="shared" si="377"/>
        <v>0.52555555555555578</v>
      </c>
      <c r="AL579" s="74">
        <f t="shared" si="386"/>
        <v>0.52555555555555578</v>
      </c>
      <c r="AR579" s="46">
        <f t="shared" si="370"/>
        <v>-0.20266946555506793</v>
      </c>
      <c r="AS579" s="46">
        <f t="shared" si="403"/>
        <v>0.16903144654088048</v>
      </c>
      <c r="AT579" s="46">
        <f t="shared" si="371"/>
        <v>-0.34225466374140678</v>
      </c>
    </row>
    <row r="580" spans="1:46">
      <c r="A580">
        <v>1947</v>
      </c>
      <c r="B580">
        <v>1947</v>
      </c>
      <c r="C580">
        <f t="shared" si="364"/>
        <v>1947</v>
      </c>
      <c r="D580">
        <f t="shared" si="365"/>
        <v>1947</v>
      </c>
      <c r="E580" s="15">
        <f t="shared" si="366"/>
        <v>1947</v>
      </c>
      <c r="F580" s="9">
        <f>IF(data!V579="","",data!V579)</f>
        <v>3178.5</v>
      </c>
      <c r="G580" s="35">
        <f t="shared" si="388"/>
        <v>5.8100558659217878E-2</v>
      </c>
      <c r="H580" s="35">
        <f t="shared" si="381"/>
        <v>8.7071895424836607E-2</v>
      </c>
      <c r="I580" s="9">
        <f>IF(data!Z579="","",data!Z579)</f>
        <v>46760.625</v>
      </c>
      <c r="J580" s="9">
        <f t="shared" si="369"/>
        <v>46760.625</v>
      </c>
      <c r="K580" s="8">
        <f t="shared" si="397"/>
        <v>-0.14525139664804465</v>
      </c>
      <c r="L580" s="45">
        <f t="shared" si="372"/>
        <v>-0.14525139664804465</v>
      </c>
      <c r="M580" s="8">
        <f t="shared" si="401"/>
        <v>-0.14525139664804465</v>
      </c>
      <c r="N580" s="8">
        <f t="shared" si="391"/>
        <v>-0.14525139664804465</v>
      </c>
      <c r="P580" s="20">
        <f>IF(data!U579="","",data!U579)</f>
        <v>0.14902240552543372</v>
      </c>
      <c r="Q580" s="20">
        <f>IF(ISNA(data!Y579)=TRUE,"",IF(data!Y579="","",data!Y579))</f>
        <v>2.192348850518401</v>
      </c>
      <c r="R580" s="20">
        <f t="shared" si="373"/>
        <v>2.192348850518401</v>
      </c>
      <c r="S580" s="8">
        <f t="shared" si="398"/>
        <v>-0.42706110704528799</v>
      </c>
      <c r="T580" s="34">
        <f t="shared" si="404"/>
        <v>-0.42706110704528799</v>
      </c>
      <c r="U580" s="30">
        <f t="shared" si="399"/>
        <v>-0.42706110704528799</v>
      </c>
      <c r="V580" s="30">
        <f t="shared" si="392"/>
        <v>-0.42706110704528799</v>
      </c>
      <c r="X580" s="9">
        <f>IF(data!W579="","",data!W579)</f>
        <v>85.13839285714289</v>
      </c>
      <c r="Y580" s="96">
        <f>IF(data!AA579="",#N/A,data!AA579)</f>
        <v>1252.5167410714291</v>
      </c>
      <c r="Z580" s="99">
        <f t="shared" si="374"/>
        <v>1252.5167410714291</v>
      </c>
      <c r="AA580" s="8">
        <f t="shared" si="400"/>
        <v>0.36734337589784483</v>
      </c>
      <c r="AB580" s="34">
        <f t="shared" si="405"/>
        <v>0.36734337589784483</v>
      </c>
      <c r="AC580" s="30">
        <f t="shared" si="395"/>
        <v>0.36734337589784483</v>
      </c>
      <c r="AD580" s="30">
        <f t="shared" si="394"/>
        <v>0.36734337589784483</v>
      </c>
      <c r="AE580" s="15">
        <f>data!G579</f>
        <v>37.333333333333314</v>
      </c>
      <c r="AF580" s="30">
        <f t="shared" si="402"/>
        <v>-0.37488372093023237</v>
      </c>
      <c r="AG580" s="30">
        <f t="shared" si="375"/>
        <v>-0.37488372093023237</v>
      </c>
      <c r="AH580" s="15">
        <f t="shared" si="385"/>
        <v>-0.37488372093023237</v>
      </c>
      <c r="AI580" s="9">
        <f>data!C579</f>
        <v>1281.8405782472189</v>
      </c>
      <c r="AJ580" s="8">
        <f t="shared" si="376"/>
        <v>0.49186695799951452</v>
      </c>
      <c r="AK580" s="8">
        <f t="shared" si="377"/>
        <v>0.49186695799951452</v>
      </c>
      <c r="AL580" s="74">
        <f t="shared" si="386"/>
        <v>0.49186695799951452</v>
      </c>
      <c r="AR580" s="46">
        <f t="shared" si="370"/>
        <v>0.69264598297419466</v>
      </c>
      <c r="AS580" s="46">
        <f t="shared" si="403"/>
        <v>-8.7150837988826779E-2</v>
      </c>
      <c r="AT580" s="46">
        <f t="shared" si="371"/>
        <v>1.0599893588720395</v>
      </c>
    </row>
    <row r="581" spans="1:46">
      <c r="A581">
        <v>1948</v>
      </c>
      <c r="B581">
        <v>1948</v>
      </c>
      <c r="C581">
        <f t="shared" si="364"/>
        <v>1948</v>
      </c>
      <c r="D581">
        <f t="shared" si="365"/>
        <v>1948</v>
      </c>
      <c r="E581" s="15">
        <f t="shared" si="366"/>
        <v>1948</v>
      </c>
      <c r="F581" s="9">
        <f>IF(data!V580="","",data!V580)</f>
        <v>4071.5362500000001</v>
      </c>
      <c r="G581" s="35">
        <f t="shared" si="388"/>
        <v>8.7071895424836607E-2</v>
      </c>
      <c r="H581" s="35">
        <f t="shared" si="381"/>
        <v>5.4564533053515218E-2</v>
      </c>
      <c r="I581" s="9">
        <f>IF(data!Z580="","",data!Z580)</f>
        <v>58252.125</v>
      </c>
      <c r="J581" s="9">
        <f t="shared" si="369"/>
        <v>58252.125</v>
      </c>
      <c r="K581" s="8">
        <f t="shared" si="397"/>
        <v>0.24575163398692812</v>
      </c>
      <c r="L581" s="45">
        <f t="shared" si="372"/>
        <v>0.24575163398692812</v>
      </c>
      <c r="M581" s="8">
        <f t="shared" si="401"/>
        <v>0.24575163398692812</v>
      </c>
      <c r="N581" s="8">
        <f t="shared" si="391"/>
        <v>0.24575163398692812</v>
      </c>
      <c r="P581" s="20">
        <f>IF(data!U580="","",data!U580)</f>
        <v>0.12028621356751668</v>
      </c>
      <c r="Q581" s="20">
        <f>IF(ISNA(data!Y580)=TRUE,"",IF(data!Y580="","",data!Y580))</f>
        <v>1.7209542340465906</v>
      </c>
      <c r="R581" s="20">
        <f t="shared" si="373"/>
        <v>1.7209542340465906</v>
      </c>
      <c r="S581" s="8">
        <f t="shared" si="398"/>
        <v>-0.21501806902690002</v>
      </c>
      <c r="T581" s="34">
        <f t="shared" si="404"/>
        <v>-0.21501806902690002</v>
      </c>
      <c r="U581" s="30">
        <f t="shared" si="399"/>
        <v>-0.21501806902690002</v>
      </c>
      <c r="V581" s="30">
        <f t="shared" si="392"/>
        <v>-0.21501806902690002</v>
      </c>
      <c r="X581" s="9">
        <f>IF(data!W580="","",data!W580)</f>
        <v>78.466437366167071</v>
      </c>
      <c r="Y581" s="96">
        <f>IF(data!AA580="",#N/A,data!AA580)</f>
        <v>1122.6319593147757</v>
      </c>
      <c r="Z581" s="99">
        <f t="shared" si="374"/>
        <v>1122.6319593147757</v>
      </c>
      <c r="AA581" s="8">
        <f t="shared" si="400"/>
        <v>-0.10369903850191031</v>
      </c>
      <c r="AB581" s="34">
        <f t="shared" si="405"/>
        <v>-0.10369903850191031</v>
      </c>
      <c r="AC581" s="30">
        <f t="shared" si="395"/>
        <v>-0.10369903850191031</v>
      </c>
      <c r="AD581" s="30">
        <f t="shared" si="394"/>
        <v>-0.10369903850191031</v>
      </c>
      <c r="AE581" s="15">
        <f>data!G580</f>
        <v>51.888888888888864</v>
      </c>
      <c r="AF581" s="30">
        <f t="shared" si="402"/>
        <v>0.38988095238095233</v>
      </c>
      <c r="AG581" s="30">
        <f t="shared" si="375"/>
        <v>0.38988095238095233</v>
      </c>
      <c r="AH581" s="15">
        <f t="shared" si="385"/>
        <v>0.38988095238095233</v>
      </c>
      <c r="AI581" s="9">
        <f>data!C580</f>
        <v>0</v>
      </c>
      <c r="AJ581" s="8">
        <f t="shared" si="376"/>
        <v>-1</v>
      </c>
      <c r="AK581" s="8">
        <f t="shared" si="377"/>
        <v>-1</v>
      </c>
      <c r="AL581" s="74">
        <f t="shared" si="386"/>
        <v>-1</v>
      </c>
      <c r="AR581" s="46">
        <f t="shared" si="370"/>
        <v>-0.21786690179283696</v>
      </c>
      <c r="AS581" s="46">
        <f t="shared" si="403"/>
        <v>0.33282352941176474</v>
      </c>
      <c r="AT581" s="46">
        <f t="shared" si="371"/>
        <v>-0.32156594029474728</v>
      </c>
    </row>
    <row r="582" spans="1:46">
      <c r="A582">
        <v>1949</v>
      </c>
      <c r="B582">
        <v>1949</v>
      </c>
      <c r="C582">
        <f t="shared" si="364"/>
        <v>1949</v>
      </c>
      <c r="D582">
        <f t="shared" si="365"/>
        <v>1949</v>
      </c>
      <c r="E582" s="15">
        <f t="shared" si="366"/>
        <v>1949</v>
      </c>
      <c r="F582" s="9">
        <f>IF(data!V581="","",data!V581)</f>
        <v>3178.5</v>
      </c>
      <c r="G582" s="35">
        <f t="shared" si="388"/>
        <v>5.4564533053515218E-2</v>
      </c>
      <c r="H582" s="35" t="str">
        <f t="shared" si="381"/>
        <v/>
      </c>
      <c r="I582" s="9" t="str">
        <f>IF(data!Z581="","",data!Z581)</f>
        <v/>
      </c>
      <c r="J582" s="9">
        <f t="shared" ref="J582" si="406">IF(I582="",J581,I582)</f>
        <v>58252.125</v>
      </c>
      <c r="L582" s="45">
        <f t="shared" si="372"/>
        <v>0</v>
      </c>
      <c r="M582" s="8"/>
      <c r="N582" s="8" t="str">
        <f t="shared" si="391"/>
        <v/>
      </c>
      <c r="P582" s="20">
        <f>IF(data!U581="","",data!U581)</f>
        <v>8.2970252963105021E-2</v>
      </c>
      <c r="Q582" s="20" t="str">
        <f>IF(ISNA(data!Y581)=TRUE,"",IF(data!Y581="","",data!Y581))</f>
        <v/>
      </c>
      <c r="R582" s="20">
        <f t="shared" si="373"/>
        <v>1.7209542340465906</v>
      </c>
      <c r="S582" s="30"/>
      <c r="T582" s="34"/>
      <c r="U582" s="30"/>
      <c r="X582" s="9">
        <f>IF(data!W581="","",data!W581)</f>
        <v>62.871428571428588</v>
      </c>
      <c r="Z582" s="99"/>
      <c r="AA582" s="58"/>
      <c r="AB582" s="34"/>
      <c r="AC582" s="30"/>
      <c r="AD582" t="str">
        <f t="shared" ref="AD582" si="407">IF(V582="","",Y582/Y581-1)</f>
        <v/>
      </c>
      <c r="AE582" s="15">
        <f>data!G581</f>
        <v>50.555555555555543</v>
      </c>
      <c r="AF582" s="30">
        <f t="shared" si="402"/>
        <v>-2.569593147751581E-2</v>
      </c>
      <c r="AG582" s="30">
        <f t="shared" si="375"/>
        <v>-2.569593147751581E-2</v>
      </c>
      <c r="AH582" s="15">
        <f t="shared" si="385"/>
        <v>-2.569593147751581E-2</v>
      </c>
      <c r="AI582" s="9">
        <f>data!C581</f>
        <v>0</v>
      </c>
      <c r="AJ582" s="8"/>
      <c r="AK582" s="8"/>
      <c r="AL582" s="74" t="str">
        <f t="shared" si="386"/>
        <v/>
      </c>
      <c r="AR582" s="46">
        <f t="shared" ref="AR582" si="408">IF(G582="","",(1+G582)/(1+AF582)-1)</f>
        <v>8.2377224035146135E-2</v>
      </c>
      <c r="AS582" s="46" t="str">
        <f t="shared" si="403"/>
        <v/>
      </c>
      <c r="AT582" s="46" t="str">
        <f t="shared" ref="AT582" si="409">IF(AR582&lt;&gt;"",IF(AD582&lt;&gt;"",SUM(AR582,AD582),""),"")</f>
        <v/>
      </c>
    </row>
    <row r="583" spans="1:46">
      <c r="E583" s="15"/>
      <c r="S583" s="30"/>
      <c r="T583" s="15"/>
      <c r="U583" s="15"/>
      <c r="AA583" s="57"/>
    </row>
    <row r="584" spans="1:46">
      <c r="A584" s="7" t="s">
        <v>92</v>
      </c>
      <c r="B584" s="12"/>
      <c r="E584" s="15"/>
      <c r="G584" s="78"/>
      <c r="S584" s="30"/>
      <c r="T584" s="15"/>
      <c r="U584" s="15"/>
      <c r="AA584" s="57"/>
      <c r="AI584" s="1"/>
      <c r="AJ584" s="1"/>
      <c r="AK584" s="1"/>
    </row>
    <row r="585" spans="1:46">
      <c r="A585" t="s">
        <v>94</v>
      </c>
      <c r="D585" s="35"/>
      <c r="E585" s="30"/>
      <c r="F585" s="36">
        <f>AVERAGE(F5:F579)</f>
        <v>263.22451668228263</v>
      </c>
      <c r="G585" s="35">
        <f>AVERAGE(G5:G579)</f>
        <v>5.1936421912047934E-2</v>
      </c>
      <c r="H585" s="35">
        <f>AVERAGE(H5:H579)</f>
        <v>7.7675684286632588E-2</v>
      </c>
      <c r="K585" s="35">
        <f>AVERAGE(K5:K579)</f>
        <v>0.12488396416224705</v>
      </c>
      <c r="L585" s="35">
        <f>AVERAGE(L5:L579)</f>
        <v>0.12502680883675327</v>
      </c>
      <c r="M585" s="35">
        <f>AVERAGE(M5:M579)</f>
        <v>0.10670013875418356</v>
      </c>
      <c r="N585" s="35">
        <f>AVERAGE(N5:N579)</f>
        <v>0.12701740228755845</v>
      </c>
      <c r="P585" s="31">
        <f>AVERAGE(P5:P579)</f>
        <v>1.30696688039201</v>
      </c>
      <c r="Q585" s="31">
        <f>AVERAGE(Q5:Q579)</f>
        <v>24.528182534922909</v>
      </c>
      <c r="S585" s="30">
        <f>AVERAGE(S5:S579)</f>
        <v>0.13669985473321078</v>
      </c>
      <c r="T585" s="30">
        <f>AVERAGE(T5:T579)</f>
        <v>0.14251571702390556</v>
      </c>
      <c r="U585" s="30">
        <f>AVERAGE(U5:U579)</f>
        <v>0.14805381389063804</v>
      </c>
      <c r="V585" s="30">
        <f>AVERAGE(V5:V579)</f>
        <v>0.16416906370699388</v>
      </c>
      <c r="W585" s="53"/>
      <c r="X585" s="27">
        <f>AVERAGE(X5:X579)</f>
        <v>961.78985954225118</v>
      </c>
      <c r="Y585" s="96" t="s">
        <v>91</v>
      </c>
      <c r="AA585" s="59">
        <f>AVERAGE(AA5:AA579)</f>
        <v>0.14892352958575908</v>
      </c>
      <c r="AB585" s="35">
        <f>AVERAGE(AB5:AB579)</f>
        <v>0.15365893268948644</v>
      </c>
      <c r="AC585" s="35">
        <f>AVERAGE(AC5:AC579)</f>
        <v>0.17499281366682487</v>
      </c>
      <c r="AD585" s="35">
        <f>AVERAGE(AD5:AD579)</f>
        <v>0.21085827526180601</v>
      </c>
      <c r="AF585" s="30">
        <f>AVERAGE(AF5:AF579)</f>
        <v>2.0153108904153984E-2</v>
      </c>
      <c r="AG585" s="30">
        <f>AVERAGE(AG5:AG579)</f>
        <v>3.6412320688627951E-2</v>
      </c>
      <c r="AH585" s="30">
        <f>AVERAGE(AH5:AH579)</f>
        <v>0.75163237331579802</v>
      </c>
      <c r="AI585" s="1"/>
      <c r="AJ585" s="35">
        <f>AVERAGE(AJ5:AJ579)</f>
        <v>6.7704018480466116E-2</v>
      </c>
      <c r="AK585" s="35">
        <f>AVERAGE(AK5:AK579)</f>
        <v>6.7704446151646822E-2</v>
      </c>
      <c r="AL585" s="77">
        <f>AVERAGE(AL5:AL579)</f>
        <v>5.8580732554733776E-2</v>
      </c>
      <c r="AR585" s="35">
        <f>AVERAGE(AR5:AR579)</f>
        <v>3.5302373395265499E-2</v>
      </c>
      <c r="AS585" s="35">
        <f>AVERAGE(AS5:AS579)</f>
        <v>0.18778705590030365</v>
      </c>
      <c r="AT585" s="35">
        <f>AVERAGE(AT5:AT579)</f>
        <v>0.25824188220009392</v>
      </c>
    </row>
    <row r="586" spans="1:46">
      <c r="A586" t="s">
        <v>95</v>
      </c>
      <c r="D586" s="35"/>
      <c r="E586" s="30"/>
      <c r="F586" s="36">
        <f>STDEV(F5:F579)</f>
        <v>585.97874063089125</v>
      </c>
      <c r="G586" s="35">
        <f>STDEV(G5:G579)</f>
        <v>7.8088351049837648E-2</v>
      </c>
      <c r="H586" s="35">
        <f>STDEV(H5:H579)</f>
        <v>0.15532850004398421</v>
      </c>
      <c r="K586" s="35">
        <f>STDEV(K5:K579)</f>
        <v>0.60958601772150589</v>
      </c>
      <c r="L586" s="35">
        <f>STDEV(L5:L579)</f>
        <v>1.3742382763969563</v>
      </c>
      <c r="M586" s="35">
        <f>STDEV(M5:M579)</f>
        <v>0.74273050724129841</v>
      </c>
      <c r="N586" s="35">
        <f>STDEV(N5:N579)</f>
        <v>0.81615751283763283</v>
      </c>
      <c r="P586" s="31">
        <f>STDEV(P5:P579)</f>
        <v>1.1276213568276623</v>
      </c>
      <c r="Q586" s="29" t="s">
        <v>91</v>
      </c>
      <c r="S586" s="30">
        <f>STDEV(S5:S579)</f>
        <v>0.92443431606125481</v>
      </c>
      <c r="T586" s="30">
        <f>STDEV(T5:T579)</f>
        <v>1.107279595037171</v>
      </c>
      <c r="U586" s="30">
        <f>STDEV(U5:U579)</f>
        <v>1.1186434162032093</v>
      </c>
      <c r="V586" s="30">
        <f>STDEV(V5:V579)</f>
        <v>1.2219966306924106</v>
      </c>
      <c r="W586" s="53"/>
      <c r="X586" s="27">
        <f>STDEV(X5:X579)</f>
        <v>913.69552735754746</v>
      </c>
      <c r="Y586" s="96" t="s">
        <v>91</v>
      </c>
      <c r="AA586" s="59">
        <f>STDEV(AA5:AA579)</f>
        <v>1.5649848679812324</v>
      </c>
      <c r="AB586" s="35">
        <f>STDEV(AB5:AB579)</f>
        <v>1.7828177187923999</v>
      </c>
      <c r="AC586" s="35">
        <f>STDEV(AC5:AC579)</f>
        <v>1.9696484611590608</v>
      </c>
      <c r="AD586" s="35">
        <f>STDEV(AD5:AD579)</f>
        <v>2.1769190653899391</v>
      </c>
      <c r="AF586" s="30">
        <f>STDEV(AF5:AF579)</f>
        <v>0.18754257166179769</v>
      </c>
      <c r="AG586" s="30">
        <f>STDEV(AG5:AG579)</f>
        <v>0.36470139112423894</v>
      </c>
      <c r="AH586" s="30">
        <f>STDEV(AH5:AH579)</f>
        <v>1.6530355110767354</v>
      </c>
      <c r="AI586" s="1"/>
      <c r="AJ586" s="35">
        <f>STDEV(AJ5:AJ579)</f>
        <v>0.36240854876152062</v>
      </c>
      <c r="AK586" s="35">
        <f>STDEV(AK5:AK579)</f>
        <v>0.48491920681331274</v>
      </c>
      <c r="AL586" s="77">
        <f>STDEV(AL5:AL579)</f>
        <v>0.33946616705911126</v>
      </c>
      <c r="AR586" s="35">
        <f>STDEV(AR5:AR579)</f>
        <v>0.10869384448596456</v>
      </c>
      <c r="AS586" s="35">
        <f>STDEV(AS5:AS579)</f>
        <v>0.84597964297685668</v>
      </c>
      <c r="AT586" s="35">
        <f>STDEV(AT5:AT579)</f>
        <v>2.2416411328562265</v>
      </c>
    </row>
    <row r="587" spans="1:46">
      <c r="A587" t="s">
        <v>96</v>
      </c>
      <c r="D587" s="43"/>
      <c r="E587" s="32"/>
      <c r="F587" s="43"/>
      <c r="G587" s="43"/>
      <c r="H587" s="43"/>
      <c r="K587" s="43">
        <f>(J579/J5)^(1/($A579-$A5))-1</f>
        <v>1.0147463960891612E-2</v>
      </c>
      <c r="L587" s="43"/>
      <c r="M587" s="43"/>
      <c r="N587" s="43"/>
      <c r="S587" s="32">
        <f>(R579/R5)^(1/($A579-$A5))-1</f>
        <v>-1.9362215276855776E-3</v>
      </c>
      <c r="T587" s="32"/>
      <c r="U587" s="32"/>
      <c r="V587" s="32"/>
      <c r="W587" s="54"/>
      <c r="AA587" s="62">
        <f>(Z579/Z5)^(1/($A579-$A5))-1</f>
        <v>-3.4514217635358557E-3</v>
      </c>
      <c r="AB587" s="43"/>
      <c r="AC587" s="43"/>
      <c r="AD587" s="43"/>
      <c r="AF587" s="32">
        <f>(AE579/AE5)^(1/($A579-$A5))-1</f>
        <v>1.3645983769795311E-2</v>
      </c>
      <c r="AH587" s="32"/>
      <c r="AI587" s="1"/>
      <c r="AJ587" s="43">
        <f>(AI579/AI5)^(1/($A579-$A5))-1</f>
        <v>1.1839616478277026E-2</v>
      </c>
      <c r="AK587" s="1"/>
      <c r="AL587" s="77"/>
    </row>
    <row r="588" spans="1:46">
      <c r="A588" t="s">
        <v>101</v>
      </c>
      <c r="D588" s="36"/>
      <c r="E588" s="31"/>
      <c r="F588" s="36">
        <f>KURT(F5:F579)-3</f>
        <v>34.591699376781229</v>
      </c>
      <c r="G588" s="36">
        <f>KURT(G5:G579)-3</f>
        <v>79.667808258203877</v>
      </c>
      <c r="H588" s="36">
        <f>KURT(H5:H579)-3</f>
        <v>21.390998395978873</v>
      </c>
      <c r="K588" s="36">
        <f>KURT(K5:K579)-3</f>
        <v>201.32558426211972</v>
      </c>
      <c r="L588" s="36">
        <f>KURT(L5:L579)-3</f>
        <v>360.66757051311117</v>
      </c>
      <c r="M588" s="36">
        <f>KURT(M5:M579)-3</f>
        <v>145.15376581460339</v>
      </c>
      <c r="N588" s="36">
        <f>KURT(N5:N579)-3</f>
        <v>121.63548161652683</v>
      </c>
      <c r="P588" s="31">
        <f>KURT(P5:P579)-3</f>
        <v>3.4407037776190101</v>
      </c>
      <c r="S588" s="31">
        <f>KURT(S5:S579)-3</f>
        <v>236.67525228676394</v>
      </c>
      <c r="T588" s="31">
        <f>KURT(T5:T579)-3</f>
        <v>132.14416906325761</v>
      </c>
      <c r="U588" s="31">
        <f>KURT(U5:U579)-3</f>
        <v>173.51909716507316</v>
      </c>
      <c r="V588" s="31">
        <f>KURT(V5:V579)-3</f>
        <v>149.04832513599743</v>
      </c>
      <c r="W588" s="55"/>
      <c r="X588" s="27">
        <f>KURT(X5:X579)-3</f>
        <v>6.9021432343015441</v>
      </c>
      <c r="AA588" s="59">
        <f>KURT(AA5:AA579)-3</f>
        <v>418.39406957639051</v>
      </c>
      <c r="AB588" s="36">
        <f>KURT(AB5:AB579)-3</f>
        <v>272.34968069431739</v>
      </c>
      <c r="AC588" s="36">
        <f>KURT(AC5:AC579)-3</f>
        <v>264.80420631061168</v>
      </c>
      <c r="AD588" s="36">
        <f>KURT(AD5:AD579)-3</f>
        <v>216.24539227623495</v>
      </c>
      <c r="AF588" s="31">
        <f>KURT(AF5:AF579)-3</f>
        <v>404.38183102724497</v>
      </c>
      <c r="AG588" s="31">
        <f>KURT(AG5:AG579)-3</f>
        <v>260.00936084081962</v>
      </c>
      <c r="AH588" s="31">
        <f>KURT(AH5:AH579)-3</f>
        <v>6.2319664612264383</v>
      </c>
      <c r="AI588" s="1"/>
      <c r="AJ588" s="36">
        <f>KURT(AJ5:AJ579)-3</f>
        <v>17.527504484969896</v>
      </c>
      <c r="AK588" s="36">
        <f>KURT(AK5:AK579)-3</f>
        <v>102.2837595079735</v>
      </c>
      <c r="AL588" s="77">
        <f>KURT(AL5:AL579)-3</f>
        <v>24.635981061560422</v>
      </c>
      <c r="AR588" s="36">
        <f>KURT(AR5:AR579)-3</f>
        <v>30.282949423130333</v>
      </c>
      <c r="AS588" s="36">
        <f>KURT(AS5:AS579)-3</f>
        <v>108.75184040326168</v>
      </c>
      <c r="AT588" s="36">
        <f>KURT(AT5:AT579)-3</f>
        <v>202.61110012438371</v>
      </c>
    </row>
    <row r="589" spans="1:46">
      <c r="A589" t="s">
        <v>102</v>
      </c>
      <c r="D589" s="36"/>
      <c r="E589" s="31"/>
      <c r="F589" s="36">
        <f>SKEW(F5:F579)</f>
        <v>5.4289121008961461</v>
      </c>
      <c r="G589" s="36">
        <f>SKEW(G5:G579)</f>
        <v>-5.3175897677482586</v>
      </c>
      <c r="H589" s="36">
        <f>SKEW(H5:H579)</f>
        <v>3.1660496296042258</v>
      </c>
      <c r="K589" s="36">
        <f>SKEW(K5:K579)</f>
        <v>11.863470050915442</v>
      </c>
      <c r="L589" s="36">
        <f>SKEW(L5:L579)</f>
        <v>17.864087575327911</v>
      </c>
      <c r="M589" s="36">
        <f>SKEW(M5:M579)</f>
        <v>10.453407629192194</v>
      </c>
      <c r="N589" s="36">
        <f>SKEW(N5:N579)</f>
        <v>9.6560534861031915</v>
      </c>
      <c r="P589" s="31">
        <f>SKEW(P5:P579)</f>
        <v>-0.8912636024618843</v>
      </c>
      <c r="S589" s="31">
        <f>SKEW(S5:S579)</f>
        <v>13.44677246343103</v>
      </c>
      <c r="T589" s="31">
        <f>SKEW(T5:T579)</f>
        <v>10.251762917052389</v>
      </c>
      <c r="U589" s="31">
        <f>SKEW(U5:U579)</f>
        <v>11.828346509096203</v>
      </c>
      <c r="V589" s="31">
        <f>SKEW(V5:V579)</f>
        <v>11.07960991252372</v>
      </c>
      <c r="W589" s="55"/>
      <c r="X589" s="27">
        <f>SKEW(X5:X579)</f>
        <v>-0.70678391525354034</v>
      </c>
      <c r="AA589" s="59">
        <f>SKEW(AA5:AA579)</f>
        <v>19.559638657664735</v>
      </c>
      <c r="AB589" s="36">
        <f>SKEW(AB5:AB579)</f>
        <v>15.628596249199086</v>
      </c>
      <c r="AC589" s="36">
        <f>SKEW(AC5:AC579)</f>
        <v>15.650419399236988</v>
      </c>
      <c r="AD589" s="36">
        <f>SKEW(AD5:AD579)</f>
        <v>14.170610095473426</v>
      </c>
      <c r="AF589" s="31">
        <f>SKEW(AF5:AF579)</f>
        <v>19.078266654101583</v>
      </c>
      <c r="AG589" s="31">
        <f>SKEW(AG5:AG579)</f>
        <v>15.212344757389593</v>
      </c>
      <c r="AH589" s="31">
        <f>SKEW(AH5:AH579)</f>
        <v>2.9155560092045811</v>
      </c>
      <c r="AI589" s="1"/>
      <c r="AJ589" s="36">
        <f>SKEW(AJ5:AJ579)</f>
        <v>3.5895843622773769</v>
      </c>
      <c r="AK589" s="36">
        <f>SKEW(AK5:AK579)</f>
        <v>8.4319939257271557</v>
      </c>
      <c r="AL589" s="77">
        <f>SKEW(AL5:AL579)</f>
        <v>3.4860926440391404</v>
      </c>
      <c r="AR589" s="36">
        <f>SKEW(AR5:AR579)</f>
        <v>-4.0836553927042978</v>
      </c>
      <c r="AS589" s="36">
        <f>SKEW(AS5:AS579)</f>
        <v>9.0891674667241578</v>
      </c>
      <c r="AT589" s="36">
        <f>SKEW(AT5:AT579)</f>
        <v>13.683060602269819</v>
      </c>
    </row>
    <row r="590" spans="1:46">
      <c r="A590" t="s">
        <v>100</v>
      </c>
      <c r="D590" s="1"/>
      <c r="E590" s="15"/>
      <c r="F590" s="1">
        <f>COUNT(F5:F579)</f>
        <v>417</v>
      </c>
      <c r="G590" s="1">
        <f>COUNT(G5:G579)</f>
        <v>335</v>
      </c>
      <c r="H590" s="1">
        <f>COUNT(H5:H579)</f>
        <v>418</v>
      </c>
      <c r="I590" s="1"/>
      <c r="K590" s="1">
        <f>COUNT(K5:K579)</f>
        <v>574</v>
      </c>
      <c r="L590" s="1">
        <f>COUNT(L5:L579)</f>
        <v>574</v>
      </c>
      <c r="M590" s="1">
        <f>COUNT(M5:M579)</f>
        <v>362</v>
      </c>
      <c r="N590" s="1">
        <f>COUNT(N5:N579)</f>
        <v>293</v>
      </c>
      <c r="P590" s="15">
        <f>COUNT(P5:P579)</f>
        <v>417</v>
      </c>
      <c r="S590" s="15">
        <f>COUNT(S5:S579)</f>
        <v>574</v>
      </c>
      <c r="T590" s="15">
        <f>COUNT(T5:T579)</f>
        <v>574</v>
      </c>
      <c r="U590" s="15">
        <f>COUNT(U5:U579)</f>
        <v>362</v>
      </c>
      <c r="V590" s="15">
        <f>COUNT(V5:V579)</f>
        <v>294</v>
      </c>
      <c r="X590" s="26">
        <f>COUNT(X5:X579)</f>
        <v>417</v>
      </c>
      <c r="AA590" s="60">
        <f>COUNT(AA5:AA579)</f>
        <v>574</v>
      </c>
      <c r="AB590" s="1">
        <f>COUNT(AB5:AB579)</f>
        <v>574</v>
      </c>
      <c r="AC590" s="1">
        <f>COUNT(AC5:AC579)</f>
        <v>360</v>
      </c>
      <c r="AD590" s="1">
        <f>COUNT(AD5:AD579)</f>
        <v>294</v>
      </c>
      <c r="AF590" s="15">
        <f>COUNT(AF5:AF579)</f>
        <v>574</v>
      </c>
      <c r="AG590" s="15">
        <f>COUNT(AG5:AG579)</f>
        <v>574</v>
      </c>
      <c r="AH590" s="15">
        <f>COUNT(AH5:AH579)</f>
        <v>24</v>
      </c>
      <c r="AI590" s="1"/>
      <c r="AJ590" s="1">
        <f>COUNT(AJ5:AJ579)</f>
        <v>571</v>
      </c>
      <c r="AK590" s="1">
        <f>COUNT(AK5:AK579)</f>
        <v>571</v>
      </c>
      <c r="AL590" s="78">
        <f>COUNT(AL5:AL579)</f>
        <v>450</v>
      </c>
      <c r="AR590" s="1">
        <f>COUNT(AR5:AR579)</f>
        <v>335</v>
      </c>
      <c r="AS590" s="1">
        <f>COUNT(AS5:AS579)</f>
        <v>278</v>
      </c>
      <c r="AT590" s="1">
        <f>COUNT(AT5:AT579)</f>
        <v>279</v>
      </c>
    </row>
    <row r="591" spans="1:46">
      <c r="A591" s="13" t="s">
        <v>66</v>
      </c>
      <c r="B591" s="12"/>
      <c r="E591" s="15"/>
      <c r="F591"/>
      <c r="G591"/>
      <c r="H591"/>
      <c r="K591"/>
      <c r="S591" s="15"/>
      <c r="T591" s="15"/>
      <c r="U591" s="15"/>
      <c r="AI591" s="1"/>
      <c r="AJ591" s="1"/>
      <c r="AK591" s="1"/>
      <c r="AL591" s="78"/>
    </row>
    <row r="592" spans="1:46">
      <c r="A592" t="s">
        <v>94</v>
      </c>
      <c r="D592" s="35"/>
      <c r="E592" s="30"/>
      <c r="F592" s="36">
        <f>AVERAGE(F5:F165)</f>
        <v>38.799246570848538</v>
      </c>
      <c r="G592" s="35">
        <f>AVERAGE(G5:G165)</f>
        <v>5.0616658610163401E-2</v>
      </c>
      <c r="H592" s="35">
        <f>AVERAGE(H5:H165)</f>
        <v>0.38907043603179969</v>
      </c>
      <c r="K592" s="35">
        <f>AVERAGE(K5:K165)</f>
        <v>0.19136396357019184</v>
      </c>
      <c r="L592" s="35">
        <f>AVERAGE(L5:L165)</f>
        <v>0.1891353166443801</v>
      </c>
      <c r="M592" s="35">
        <f>AVERAGE(M5:M165)</f>
        <v>5.9773526989563069E-3</v>
      </c>
      <c r="N592" s="35">
        <f>AVERAGE(N5:N165)</f>
        <v>-2.7034238015451188E-2</v>
      </c>
      <c r="P592" s="31">
        <f>AVERAGE(P5:P164)</f>
        <v>2.1800435187524347</v>
      </c>
      <c r="Q592" s="31">
        <f>AVERAGE(Q5:Q164)</f>
        <v>11.667656414371997</v>
      </c>
      <c r="S592" s="30">
        <f>AVERAGE(S5:S165)</f>
        <v>0.15336525197406636</v>
      </c>
      <c r="T592" s="30">
        <f>AVERAGE(T5:T165)</f>
        <v>0.16899100017140978</v>
      </c>
      <c r="U592" s="30">
        <f>AVERAGE(U5:U165)</f>
        <v>0.18526940565825684</v>
      </c>
      <c r="V592" s="30">
        <f>AVERAGE(V5:V164)</f>
        <v>0.266818931443775</v>
      </c>
      <c r="W592" s="53"/>
      <c r="X592" s="27">
        <f>AVERAGE(X5:X164)</f>
        <v>693.00857057805638</v>
      </c>
      <c r="Y592" s="96" t="s">
        <v>91</v>
      </c>
      <c r="AA592" s="59">
        <f>AVERAGE(AA5:AA165)</f>
        <v>0.12913585575538866</v>
      </c>
      <c r="AB592" s="35">
        <f>AVERAGE(AB5:AB165)</f>
        <v>0.12696011888248707</v>
      </c>
      <c r="AC592" s="35">
        <f>AVERAGE(AC5:AC165)</f>
        <v>-2.0605815035431014E-3</v>
      </c>
      <c r="AD592" s="35">
        <f>AVERAGE(AD5:AD165)</f>
        <v>-2.7034238015451208E-2</v>
      </c>
      <c r="AF592" s="30">
        <f>AVERAGE(AF5:AF165)</f>
        <v>6.2310969798255967E-3</v>
      </c>
      <c r="AG592" s="30">
        <f>AVERAGE(AG5:AG165)</f>
        <v>5.4825939858136104E-3</v>
      </c>
      <c r="AH592" s="30" t="e">
        <f>AVERAGE(AH5:AH165)</f>
        <v>#DIV/0!</v>
      </c>
      <c r="AI592" s="1"/>
      <c r="AJ592" s="35">
        <f>AVERAGE(AJ5:AJ165)</f>
        <v>0.13923568396203795</v>
      </c>
      <c r="AK592" s="35">
        <f>AVERAGE(AK5:AK165)</f>
        <v>0.13923721021356411</v>
      </c>
      <c r="AL592" s="77">
        <f>AVERAGE(AL5:AL165)</f>
        <v>0.1990543371443331</v>
      </c>
      <c r="AR592" s="35">
        <f>AVERAGE(AR5:AR165)</f>
        <v>4.3902988471761738E-2</v>
      </c>
    </row>
    <row r="593" spans="1:46">
      <c r="A593" t="s">
        <v>95</v>
      </c>
      <c r="D593" s="35"/>
      <c r="E593" s="30"/>
      <c r="F593" s="36">
        <f>STDEV(F5:F165)</f>
        <v>38.570490741635304</v>
      </c>
      <c r="G593" s="35">
        <f>STDEV(G5:G165)</f>
        <v>5.9682467469900732E-2</v>
      </c>
      <c r="H593" s="35">
        <f>STDEV(H5:H165)</f>
        <v>0.37904599458192995</v>
      </c>
      <c r="K593" s="35">
        <f>STDEV(K5:K165)</f>
        <v>0.22356034400321706</v>
      </c>
      <c r="L593" s="35">
        <f>STDEV(L5:L165)</f>
        <v>2.3228058527486755</v>
      </c>
      <c r="M593" s="35">
        <f>STDEV(M5:M165)</f>
        <v>0.23930101916374663</v>
      </c>
      <c r="N593" s="35">
        <f>STDEV(N5:N165)</f>
        <v>0.36683258553592035</v>
      </c>
      <c r="P593" s="31">
        <f>STDEV(P5:P164)</f>
        <v>1.4498959890525738</v>
      </c>
      <c r="Q593" s="29" t="s">
        <v>91</v>
      </c>
      <c r="S593" s="30">
        <f>STDEV(S5:S165)</f>
        <v>0.54295557873590572</v>
      </c>
      <c r="T593" s="30">
        <f>STDEV(T5:T165)</f>
        <v>1.1618734388439733</v>
      </c>
      <c r="U593" s="30">
        <f>STDEV(U5:U165)</f>
        <v>0.88899950033824349</v>
      </c>
      <c r="V593" s="30">
        <f>STDEV(V5:V164)</f>
        <v>1.3006592858987054</v>
      </c>
      <c r="W593" s="53"/>
      <c r="X593" s="27">
        <f>STDEV(X5:X164)</f>
        <v>644.48266534008746</v>
      </c>
      <c r="Y593" s="96" t="s">
        <v>91</v>
      </c>
      <c r="AA593" s="59">
        <f>STDEV(AA5:AA165)</f>
        <v>0.17299061947012456</v>
      </c>
      <c r="AB593" s="35">
        <f>STDEV(AB5:AB165)</f>
        <v>1.5804019697734724</v>
      </c>
      <c r="AC593" s="35">
        <f>STDEV(AC5:AC165)</f>
        <v>0.23292640299560646</v>
      </c>
      <c r="AD593" s="35">
        <f>STDEV(AD5:AD165)</f>
        <v>0.36683258553592035</v>
      </c>
      <c r="AF593" s="30">
        <f>STDEV(AF5:AF165)</f>
        <v>2.027468919981624E-3</v>
      </c>
      <c r="AG593" s="30">
        <f>STDEV(AG5:AG165)</f>
        <v>2.7634158333426886E-2</v>
      </c>
      <c r="AH593" s="30" t="e">
        <f>STDEV(AH5:AH165)</f>
        <v>#DIV/0!</v>
      </c>
      <c r="AI593" s="1"/>
      <c r="AJ593" s="35">
        <f>STDEV(AJ5:AJ165)</f>
        <v>0.5637172959019896</v>
      </c>
      <c r="AK593" s="35">
        <f>STDEV(AK5:AK165)</f>
        <v>0.8306106958089442</v>
      </c>
      <c r="AL593" s="77">
        <f>STDEV(AL5:AL165)</f>
        <v>0.63317655105638182</v>
      </c>
      <c r="AR593" s="35">
        <f>STDEV(AR5:AR165)</f>
        <v>5.987241194094374E-2</v>
      </c>
    </row>
    <row r="594" spans="1:46">
      <c r="A594" t="s">
        <v>96</v>
      </c>
      <c r="D594" s="43"/>
      <c r="E594" s="32"/>
      <c r="F594" s="43"/>
      <c r="G594" s="43"/>
      <c r="H594" s="43"/>
      <c r="K594" s="43">
        <f>(I165/I5)^(1/($A165-$A5))-1</f>
        <v>1.3837145269386397E-2</v>
      </c>
      <c r="L594" s="43"/>
      <c r="M594" s="43"/>
      <c r="N594" s="43"/>
      <c r="S594" s="32">
        <f>(Q165/Q5)^(1/($A165-$A5))-1</f>
        <v>9.3334682324275331E-3</v>
      </c>
      <c r="T594" s="32"/>
      <c r="U594" s="32"/>
      <c r="V594" s="32"/>
      <c r="W594" s="54"/>
      <c r="AA594" s="59">
        <f>(Y165/Y5)^(1/($A165-$A5))-1</f>
        <v>8.6547762571773657E-3</v>
      </c>
      <c r="AB594" s="43"/>
      <c r="AC594" s="43"/>
      <c r="AD594" s="43"/>
      <c r="AF594" s="32">
        <f>(AE165/AE5)^(1/($A165-$A5))-1</f>
        <v>5.1379016232286912E-3</v>
      </c>
      <c r="AH594" s="32"/>
      <c r="AI594" s="1"/>
      <c r="AJ594" s="43">
        <f>(AI165/AI5)^(1/($A165-$A5))-1</f>
        <v>4.462030814103457E-3</v>
      </c>
      <c r="AK594" s="1"/>
      <c r="AL594" s="77"/>
      <c r="AR594" s="43"/>
    </row>
    <row r="595" spans="1:46">
      <c r="A595" t="s">
        <v>101</v>
      </c>
      <c r="D595" s="36"/>
      <c r="E595" s="31"/>
      <c r="F595" s="36">
        <f>KURT(F5:F165)-3</f>
        <v>-1.6186843016295267</v>
      </c>
      <c r="G595" s="36" t="e">
        <f>KURT(G5:G165)-3</f>
        <v>#DIV/0!</v>
      </c>
      <c r="H595" s="36">
        <f>KURT(H5:H165)-3</f>
        <v>-3.5477157697181223</v>
      </c>
      <c r="K595" s="36">
        <f>KURT(K5:K165)-3</f>
        <v>-3.340845069396003</v>
      </c>
      <c r="L595" s="36">
        <f>KURT(L5:L165)-3</f>
        <v>155.13452778269175</v>
      </c>
      <c r="M595" s="36">
        <f>KURT(M5:M165)-3</f>
        <v>1.2583943002882094</v>
      </c>
      <c r="N595" s="36">
        <f>KURT(N5:N165)-3</f>
        <v>-0.91490188609276224</v>
      </c>
      <c r="P595" s="31">
        <f>KURT(P5:P164)-3</f>
        <v>-3.8840564463147929</v>
      </c>
      <c r="S595" s="31">
        <f>KURT(S5:S165)-3</f>
        <v>45.936866925701366</v>
      </c>
      <c r="T595" s="31">
        <f>KURT(T5:T165)-3</f>
        <v>49.012050844187165</v>
      </c>
      <c r="U595" s="31">
        <f>KURT(U5:U165)-3</f>
        <v>15.600143830866955</v>
      </c>
      <c r="V595" s="31">
        <f>KURT(V5:V164)-3</f>
        <v>4.2113557418821044</v>
      </c>
      <c r="W595" s="55"/>
      <c r="X595" s="27">
        <f>KURT(X5:X164)-3</f>
        <v>-0.7995181947082366</v>
      </c>
      <c r="AA595" s="59">
        <f>KURT(AA5:AA165)-3</f>
        <v>-0.97654482451684288</v>
      </c>
      <c r="AB595" s="36">
        <f>KURT(AB5:AB165)-3</f>
        <v>153.22413779117187</v>
      </c>
      <c r="AC595" s="36">
        <f>KURT(AC5:AC165)-3</f>
        <v>1.9853626018891273</v>
      </c>
      <c r="AD595" s="36">
        <f>KURT(AD5:AD165)-3</f>
        <v>-0.91490188609276224</v>
      </c>
      <c r="AF595" s="31">
        <f>KURT(AF5:AF165)-3</f>
        <v>-3.7875086660411932</v>
      </c>
      <c r="AG595" s="31">
        <f>KURT(AG5:AG165)-3</f>
        <v>25.520093292069568</v>
      </c>
      <c r="AH595" s="31" t="e">
        <f>KURT(AH5:AH165)-3</f>
        <v>#DIV/0!</v>
      </c>
      <c r="AI595" s="1"/>
      <c r="AJ595" s="36">
        <f>KURT(AJ5:AJ165)-3</f>
        <v>6.5595730524932492</v>
      </c>
      <c r="AK595" s="36">
        <f>KURT(AK5:AK165)-3</f>
        <v>38.083684576880032</v>
      </c>
      <c r="AL595" s="77">
        <f>KURT(AL5:AL165)-3</f>
        <v>-2.9384692646250499</v>
      </c>
    </row>
    <row r="596" spans="1:46">
      <c r="A596" t="s">
        <v>102</v>
      </c>
      <c r="D596" s="36"/>
      <c r="E596" s="31"/>
      <c r="F596" s="36">
        <f>SKEW(F5:F165)</f>
        <v>1.2886693645396687</v>
      </c>
      <c r="G596" s="36">
        <f>SKEW(G5:G165)</f>
        <v>1.3517837864046776</v>
      </c>
      <c r="H596" s="36">
        <f>SKEW(H5:H165)</f>
        <v>0.53221262111096979</v>
      </c>
      <c r="K596" s="36">
        <f>SKEW(K5:K165)</f>
        <v>-0.37033026994440177</v>
      </c>
      <c r="L596" s="36">
        <f>SKEW(L5:L165)</f>
        <v>12.540296203741656</v>
      </c>
      <c r="M596" s="36">
        <f>SKEW(M5:M165)</f>
        <v>0.82741571778913758</v>
      </c>
      <c r="N596" s="36">
        <f>SKEW(N5:N165)</f>
        <v>0.89960163443907981</v>
      </c>
      <c r="P596" s="31">
        <f>SKEW(P5:P164)</f>
        <v>-0.46949029937405967</v>
      </c>
      <c r="S596" s="31">
        <f>SKEW(S5:S165)</f>
        <v>6.3731890471186086</v>
      </c>
      <c r="T596" s="31">
        <f>SKEW(T5:T165)</f>
        <v>6.8984872191421038</v>
      </c>
      <c r="U596" s="31">
        <f>SKEW(U5:U165)</f>
        <v>3.8895636363595072</v>
      </c>
      <c r="V596" s="31">
        <f>SKEW(V5:V164)</f>
        <v>2.5257182102845261</v>
      </c>
      <c r="W596" s="55"/>
      <c r="X596" s="27">
        <f>SKEW(X5:X164)</f>
        <v>1.3116479315997476</v>
      </c>
      <c r="AA596" s="59">
        <f>SKEW(AA5:AA165)</f>
        <v>-0.49864376412829453</v>
      </c>
      <c r="AB596" s="36">
        <f>SKEW(AB5:AB165)</f>
        <v>12.429225356623908</v>
      </c>
      <c r="AC596" s="36">
        <f>SKEW(AC5:AC165)</f>
        <v>0.8860706724646995</v>
      </c>
      <c r="AD596" s="36">
        <f>SKEW(AD5:AD165)</f>
        <v>0.89960163443907981</v>
      </c>
      <c r="AF596" s="31">
        <f>SKEW(AF5:AF165)</f>
        <v>0.38633262404797314</v>
      </c>
      <c r="AG596" s="31">
        <f>SKEW(AG5:AG165)</f>
        <v>5.3389851554498016</v>
      </c>
      <c r="AH596" s="31" t="e">
        <f>SKEW(AH5:AH165)</f>
        <v>#DIV/0!</v>
      </c>
      <c r="AI596" s="1"/>
      <c r="AJ596" s="36">
        <f>SKEW(AJ5:AJ165)</f>
        <v>2.8747330974367928</v>
      </c>
      <c r="AK596" s="36">
        <f>SKEW(AK5:AK165)</f>
        <v>5.7485499768288495</v>
      </c>
      <c r="AL596" s="77">
        <f>SKEW(AL5:AL165)</f>
        <v>0.74667850111667333</v>
      </c>
    </row>
    <row r="597" spans="1:46">
      <c r="A597" t="s">
        <v>100</v>
      </c>
      <c r="D597" s="1"/>
      <c r="E597" s="15"/>
      <c r="F597" s="1">
        <f>COUNT(F5:F165)</f>
        <v>31</v>
      </c>
      <c r="G597" s="1">
        <f>COUNT(G5:G165)</f>
        <v>3</v>
      </c>
      <c r="H597" s="1">
        <f>COUNT(H5:H165)</f>
        <v>32</v>
      </c>
      <c r="K597" s="1">
        <f>COUNT(K5:K165)</f>
        <v>160</v>
      </c>
      <c r="L597" s="1">
        <f>COUNT(L5:L165)</f>
        <v>160</v>
      </c>
      <c r="M597" s="1">
        <f>COUNT(M5:M165)</f>
        <v>31</v>
      </c>
      <c r="N597" s="1">
        <f>COUNT(N5:N165)</f>
        <v>11</v>
      </c>
      <c r="P597" s="15">
        <f>COUNT(P5:P164)</f>
        <v>30</v>
      </c>
      <c r="S597" s="15">
        <f>COUNT(S5:S165)</f>
        <v>160</v>
      </c>
      <c r="T597" s="15">
        <f>COUNT(T5:T165)</f>
        <v>160</v>
      </c>
      <c r="U597" s="15">
        <f>COUNT(U5:U165)</f>
        <v>31</v>
      </c>
      <c r="V597" s="15">
        <f>COUNT(V5:V164)</f>
        <v>11</v>
      </c>
      <c r="X597" s="26">
        <f>COUNT(X5:X164)</f>
        <v>30</v>
      </c>
      <c r="AA597" s="60">
        <f>COUNT(AA5:AA165)</f>
        <v>160</v>
      </c>
      <c r="AB597" s="1">
        <f>COUNT(AB5:AB165)</f>
        <v>160</v>
      </c>
      <c r="AC597" s="1">
        <f>COUNT(AC5:AC165)</f>
        <v>31</v>
      </c>
      <c r="AD597" s="1">
        <f>COUNT(AD5:AD165)</f>
        <v>11</v>
      </c>
      <c r="AF597" s="15">
        <f>COUNT(AF5:AF165)</f>
        <v>160</v>
      </c>
      <c r="AG597" s="15">
        <f>COUNT(AG5:AG165)</f>
        <v>160</v>
      </c>
      <c r="AH597" s="15">
        <f>COUNT(AH5:AH165)</f>
        <v>0</v>
      </c>
      <c r="AI597" s="1"/>
      <c r="AJ597" s="1">
        <f>COUNT(AJ5:AJ165)</f>
        <v>160</v>
      </c>
      <c r="AK597" s="1">
        <f>COUNT(AK5:AK165)</f>
        <v>160</v>
      </c>
      <c r="AL597" s="78">
        <f>COUNT(AL5:AL165)</f>
        <v>38</v>
      </c>
      <c r="AR597" s="1">
        <f>COUNT(AR5:AR165)</f>
        <v>3</v>
      </c>
      <c r="AS597">
        <v>0</v>
      </c>
      <c r="AT597">
        <v>0</v>
      </c>
    </row>
    <row r="598" spans="1:46">
      <c r="A598" s="7" t="s">
        <v>93</v>
      </c>
      <c r="B598" s="12"/>
      <c r="D598" s="47"/>
      <c r="E598" s="33"/>
      <c r="F598" s="47"/>
      <c r="G598" s="47"/>
      <c r="H598" s="47"/>
      <c r="K598" s="47"/>
      <c r="L598" s="47"/>
      <c r="M598" s="47"/>
      <c r="N598" s="47"/>
      <c r="S598" s="33"/>
      <c r="T598" s="33"/>
      <c r="U598" s="33"/>
      <c r="V598" s="33"/>
      <c r="W598" s="56"/>
      <c r="AA598" s="60"/>
      <c r="AB598" s="47"/>
      <c r="AC598" s="47"/>
      <c r="AD598" s="47"/>
      <c r="AF598" s="33"/>
      <c r="AG598" s="33"/>
      <c r="AH598" s="33"/>
      <c r="AI598" s="1"/>
      <c r="AJ598" s="47"/>
      <c r="AK598" s="47"/>
      <c r="AL598" s="78"/>
      <c r="AR598" s="47"/>
      <c r="AS598" s="47"/>
      <c r="AT598" s="47"/>
    </row>
    <row r="599" spans="1:46">
      <c r="A599" t="s">
        <v>94</v>
      </c>
      <c r="D599" s="35"/>
      <c r="E599" s="30"/>
      <c r="F599" s="36">
        <f>AVERAGE(F166:F520)</f>
        <v>147.06077098720348</v>
      </c>
      <c r="G599" s="35">
        <f>AVERAGE(G166:G520)</f>
        <v>5.1389300351518057E-2</v>
      </c>
      <c r="H599" s="35">
        <f>AVERAGE(H166:H520)</f>
        <v>5.1063235668414142E-2</v>
      </c>
      <c r="K599" s="35">
        <f>AVERAGE(K166:K520)</f>
        <v>8.9968786777013462E-2</v>
      </c>
      <c r="L599" s="35">
        <f>AVERAGE(L166:L520)</f>
        <v>9.149145219626427E-2</v>
      </c>
      <c r="M599" s="35">
        <f>AVERAGE(M166:M520)</f>
        <v>0.10684502679600927</v>
      </c>
      <c r="N599" s="35">
        <f>AVERAGE(N166:N520)</f>
        <v>0.12541727942190845</v>
      </c>
      <c r="P599" s="31">
        <f>AVERAGE(P165:P520)</f>
        <v>1.3078280696026452</v>
      </c>
      <c r="Q599" s="31">
        <f>AVERAGE(Q165:Q520)</f>
        <v>27.307380289660507</v>
      </c>
      <c r="S599" s="30">
        <f>AVERAGE(S166:S520)</f>
        <v>0.13654661814697083</v>
      </c>
      <c r="T599" s="30">
        <f>AVERAGE(T166:T520)</f>
        <v>0.13890770333931959</v>
      </c>
      <c r="U599" s="30">
        <f>AVERAGE(U166:U520)</f>
        <v>0.15365026556850628</v>
      </c>
      <c r="V599" s="30">
        <f>AVERAGE(V165:V520)</f>
        <v>0.17341132101017301</v>
      </c>
      <c r="W599" s="53"/>
      <c r="X599" s="36">
        <f>AVERAGE(X165:X520)</f>
        <v>929.68478996883641</v>
      </c>
      <c r="Y599" s="98"/>
      <c r="Z599" s="98"/>
      <c r="AA599" s="59">
        <f>AVERAGE(AA166:AA520)</f>
        <v>0.17273921632371281</v>
      </c>
      <c r="AB599" s="35">
        <f>AVERAGE(AB166:AB520)</f>
        <v>0.18137651007358199</v>
      </c>
      <c r="AC599" s="35">
        <f>AVERAGE(AC166:AC520)</f>
        <v>0.21835261671972755</v>
      </c>
      <c r="AD599" s="35">
        <f>AVERAGE(AD166:AD520)</f>
        <v>0.25700696897504921</v>
      </c>
      <c r="AF599" s="30">
        <f>AVERAGE(AF166:AF520)</f>
        <v>3.7888455534462809E-3</v>
      </c>
      <c r="AG599" s="30">
        <f>AVERAGE(AG166:AG520)</f>
        <v>3.041574145015043E-2</v>
      </c>
      <c r="AH599" s="30">
        <f>AVERAGE(AH166:AH520)</f>
        <v>1.5474379889657668</v>
      </c>
      <c r="AI599" s="1"/>
      <c r="AJ599" s="35">
        <f>AVERAGE(AJ166:AJ520)</f>
        <v>3.4082090471226685E-2</v>
      </c>
      <c r="AK599" s="35">
        <f>AVERAGE(AK166:AK520)</f>
        <v>3.4082090471226685E-2</v>
      </c>
      <c r="AL599" s="77">
        <f>AVERAGE(AL166:AL520)</f>
        <v>4.1134860748161264E-2</v>
      </c>
      <c r="AR599" s="35">
        <f>AVERAGE(AR166:AR520)</f>
        <v>4.7374936579764812E-2</v>
      </c>
      <c r="AS599" s="35">
        <f>AVERAGE(AS166:AS520)</f>
        <v>0.18014685476921274</v>
      </c>
      <c r="AT599" s="35">
        <f>AVERAGE(AT166:AT520)</f>
        <v>0.31043471613348061</v>
      </c>
    </row>
    <row r="600" spans="1:46">
      <c r="A600" t="s">
        <v>95</v>
      </c>
      <c r="D600" s="35"/>
      <c r="E600" s="30"/>
      <c r="F600" s="36">
        <f>STDEV(F166:F520)</f>
        <v>160.50387177500812</v>
      </c>
      <c r="G600" s="35">
        <f>STDEV(G166:G520)</f>
        <v>8.4555797682440342E-2</v>
      </c>
      <c r="H600" s="35">
        <f>STDEV(H166:H520)</f>
        <v>8.1872499447165598E-2</v>
      </c>
      <c r="K600" s="35">
        <f>STDEV(K166:K520)</f>
        <v>0.72425445278684386</v>
      </c>
      <c r="L600" s="35">
        <f>STDEV(L166:L520)</f>
        <v>0.76099949422541546</v>
      </c>
      <c r="M600" s="35">
        <f>STDEV(M166:M520)</f>
        <v>0.80803924791736148</v>
      </c>
      <c r="N600" s="35">
        <f>STDEV(N166:N520)</f>
        <v>0.87746314968228167</v>
      </c>
      <c r="P600" s="31">
        <f>STDEV(P165:P520)</f>
        <v>1.1179235345748508</v>
      </c>
      <c r="S600" s="30">
        <f>STDEV(S166:S520)</f>
        <v>1.096345946042397</v>
      </c>
      <c r="T600" s="30">
        <f>STDEV(T166:T520)</f>
        <v>1.1527120244477123</v>
      </c>
      <c r="U600" s="30">
        <f>STDEV(U166:U520)</f>
        <v>1.2244573081803489</v>
      </c>
      <c r="V600" s="30">
        <f>STDEV(V165:V520)</f>
        <v>1.329966206330037</v>
      </c>
      <c r="W600" s="53"/>
      <c r="X600" s="36">
        <f>STDEV(X165:X520)</f>
        <v>904.2097433345632</v>
      </c>
      <c r="Y600" s="98"/>
      <c r="Z600" s="98"/>
      <c r="AA600" s="59">
        <f>STDEV(AA166:AA520)</f>
        <v>1.9745267773060899</v>
      </c>
      <c r="AB600" s="35">
        <f>STDEV(AB166:AB520)</f>
        <v>1.9925529265327002</v>
      </c>
      <c r="AC600" s="35">
        <f>STDEV(AC166:AC520)</f>
        <v>2.2452548117328446</v>
      </c>
      <c r="AD600" s="35">
        <f>STDEV(AD166:AD520)</f>
        <v>2.448760011530652</v>
      </c>
      <c r="AF600" s="30">
        <f>STDEV(AF166:AF520)</f>
        <v>4.7978243561125683E-3</v>
      </c>
      <c r="AG600" s="30">
        <f>STDEV(AG166:AG520)</f>
        <v>0.39827583603956368</v>
      </c>
      <c r="AH600" s="30">
        <f>STDEV(AH166:AH520)</f>
        <v>2.8931941881706176</v>
      </c>
      <c r="AI600" s="1"/>
      <c r="AJ600" s="35">
        <f>STDEV(AJ166:AJ520)</f>
        <v>0.25061490483875604</v>
      </c>
      <c r="AK600" s="35">
        <f>STDEV(AK166:AK520)</f>
        <v>0.25061490483875604</v>
      </c>
      <c r="AL600" s="77">
        <f>STDEV(AL166:AL520)</f>
        <v>0.31436197387076409</v>
      </c>
      <c r="AR600" s="35">
        <f>STDEV(AR166:AR520)</f>
        <v>8.4419355500491178E-2</v>
      </c>
      <c r="AS600" s="35">
        <f>STDEV(AS166:AS520)</f>
        <v>0.89605905756925663</v>
      </c>
      <c r="AT600" s="35">
        <f>STDEV(AT166:AT520)</f>
        <v>2.4725575546430774</v>
      </c>
    </row>
    <row r="601" spans="1:46">
      <c r="A601" t="s">
        <v>96</v>
      </c>
      <c r="D601" s="43"/>
      <c r="E601" s="32"/>
      <c r="F601" s="43"/>
      <c r="G601" s="43"/>
      <c r="H601" s="43"/>
      <c r="K601" s="43">
        <f>(I520/I166)^(1/($A520-$A166))-1</f>
        <v>-1.1447259621133465E-3</v>
      </c>
      <c r="L601" s="43"/>
      <c r="M601" s="43"/>
      <c r="N601" s="43"/>
      <c r="S601" s="32">
        <f>(Q520/Q166)^(1/($A520-$A166))-1</f>
        <v>-8.5758515452893924E-3</v>
      </c>
      <c r="T601" s="32"/>
      <c r="U601" s="32"/>
      <c r="V601" s="32"/>
      <c r="W601" s="54"/>
      <c r="X601" s="1"/>
      <c r="Y601" s="98"/>
      <c r="Z601" s="98"/>
      <c r="AA601" s="59">
        <f>(Y520/Y166)^(1/($A520-$A166))-1</f>
        <v>-4.9918964969283275E-3</v>
      </c>
      <c r="AB601" s="43"/>
      <c r="AC601" s="43"/>
      <c r="AD601" s="43"/>
      <c r="AF601" s="32">
        <f>(AE520/AE166)^(1/($A520-$A166))-1</f>
        <v>3.8664715606540057E-3</v>
      </c>
      <c r="AH601" s="32"/>
      <c r="AI601" s="1"/>
      <c r="AJ601" s="43">
        <f>(AI520/AI166)^(1/($A520-$A166))-1</f>
        <v>7.0636560618471123E-3</v>
      </c>
      <c r="AK601" s="1"/>
      <c r="AL601" s="77"/>
      <c r="AR601" s="43"/>
      <c r="AS601" s="43"/>
      <c r="AT601" s="43"/>
    </row>
    <row r="602" spans="1:46">
      <c r="A602" t="s">
        <v>101</v>
      </c>
      <c r="D602" s="36"/>
      <c r="E602" s="31"/>
      <c r="F602" s="36">
        <f>KURT(F166:F520)-3</f>
        <v>13.484939933230891</v>
      </c>
      <c r="G602" s="36">
        <f>KURT(G166:G520)-3</f>
        <v>69.789456749710894</v>
      </c>
      <c r="H602" s="36">
        <f>KURT(H166:H520)-3</f>
        <v>67.515956898193735</v>
      </c>
      <c r="K602" s="36">
        <f>KURT(K166:K520)-3</f>
        <v>164.94833056692457</v>
      </c>
      <c r="L602" s="36">
        <f>KURT(L166:L520)-3</f>
        <v>138.71444231023966</v>
      </c>
      <c r="M602" s="36">
        <f>KURT(M166:M520)-3</f>
        <v>136.24636600930151</v>
      </c>
      <c r="N602" s="36">
        <f>KURT(N166:N520)-3</f>
        <v>117.13194493140085</v>
      </c>
      <c r="P602" s="31">
        <f>KURT(P165:P520)-3</f>
        <v>5.5085080170363536</v>
      </c>
      <c r="S602" s="31">
        <f>KURT(S166:S520)-3</f>
        <v>192.33962996465146</v>
      </c>
      <c r="T602" s="31">
        <f>KURT(T166:T520)-3</f>
        <v>160.37659755768013</v>
      </c>
      <c r="U602" s="31">
        <f>KURT(U166:U520)-3</f>
        <v>158.7425285964284</v>
      </c>
      <c r="V602" s="31">
        <f>KURT(V165:V520)-3</f>
        <v>136.16264020650607</v>
      </c>
      <c r="W602" s="55"/>
      <c r="X602" s="36">
        <f>KURT(X165:X520)-3</f>
        <v>7.9629093868586107</v>
      </c>
      <c r="Y602" s="98"/>
      <c r="Z602" s="98"/>
      <c r="AA602" s="59">
        <f>KURT(AA166:AA520)-3</f>
        <v>266.04940123541587</v>
      </c>
      <c r="AB602" s="36">
        <f>KURT(AB166:AB520)-3</f>
        <v>256.16280737988075</v>
      </c>
      <c r="AC602" s="36">
        <f>KURT(AC166:AC520)-3</f>
        <v>205.69461304944815</v>
      </c>
      <c r="AD602" s="36">
        <f>KURT(AD166:AD520)-3</f>
        <v>172.42143836429372</v>
      </c>
      <c r="AF602" s="31">
        <f>KURT(AF166:AF520)-3</f>
        <v>-3.1007072956168096</v>
      </c>
      <c r="AG602" s="31">
        <f>KURT(AG166:AG520)-3</f>
        <v>267.31326242791715</v>
      </c>
      <c r="AH602" s="31">
        <f>KURT(AH166:AH520)-3</f>
        <v>8.4575481232747052E-2</v>
      </c>
      <c r="AI602" s="1"/>
      <c r="AJ602" s="36">
        <f>KURT(AJ166:AJ520)-3</f>
        <v>1.3454135361927335</v>
      </c>
      <c r="AK602" s="36">
        <f>KURT(AK166:AK520)-3</f>
        <v>1.3454135361927335</v>
      </c>
      <c r="AL602" s="77">
        <f>KURT(AL166:AL520)-3</f>
        <v>41.443948271482952</v>
      </c>
      <c r="AR602" s="36">
        <f>KURT(AR166:AR520)-3</f>
        <v>69.392093918263839</v>
      </c>
      <c r="AS602" s="36">
        <f>KURT(AS166:AS520)-3</f>
        <v>107.57732898607442</v>
      </c>
      <c r="AT602" s="36">
        <f>KURT(AT166:AT520)-3</f>
        <v>168.70993863382685</v>
      </c>
    </row>
    <row r="603" spans="1:46">
      <c r="A603" t="s">
        <v>102</v>
      </c>
      <c r="D603" s="36"/>
      <c r="E603" s="31"/>
      <c r="F603" s="36">
        <f>SKEW(F166:F520)</f>
        <v>-0.23867281409558747</v>
      </c>
      <c r="G603" s="36">
        <f>SKEW(G166:G520)</f>
        <v>-5.0965528300064218</v>
      </c>
      <c r="H603" s="36">
        <f>SKEW(H166:H520)</f>
        <v>-4.854473332488209</v>
      </c>
      <c r="K603" s="36">
        <f>SKEW(K166:K520)</f>
        <v>11.375278729779199</v>
      </c>
      <c r="L603" s="36">
        <f>SKEW(L166:L520)</f>
        <v>10.44715598484048</v>
      </c>
      <c r="M603" s="36">
        <f>SKEW(M166:M520)</f>
        <v>10.487508934867261</v>
      </c>
      <c r="N603" s="36">
        <f>SKEW(N166:N520)</f>
        <v>9.8142678015120062</v>
      </c>
      <c r="P603" s="31">
        <f>SKEW(P165:P520)</f>
        <v>-1.4519165889300938</v>
      </c>
      <c r="S603" s="31">
        <f>SKEW(S166:S520)</f>
        <v>12.674966622183602</v>
      </c>
      <c r="T603" s="31">
        <f>SKEW(T166:T520)</f>
        <v>11.52307139314431</v>
      </c>
      <c r="U603" s="31">
        <f>SKEW(U166:U520)</f>
        <v>11.684315287397098</v>
      </c>
      <c r="V603" s="31">
        <f>SKEW(V165:V520)</f>
        <v>10.907125693433692</v>
      </c>
      <c r="W603" s="55"/>
      <c r="X603" s="36">
        <f>SKEW(X165:X520)</f>
        <v>-1.4548782451579609</v>
      </c>
      <c r="Y603" s="98"/>
      <c r="Z603" s="98"/>
      <c r="AA603" s="59">
        <f>SKEW(AA166:AA520)</f>
        <v>15.750797098157527</v>
      </c>
      <c r="AB603" s="36">
        <f>SKEW(AB166:AB520)</f>
        <v>15.352196220054722</v>
      </c>
      <c r="AC603" s="36">
        <f>SKEW(AC166:AC520)</f>
        <v>13.902811658208238</v>
      </c>
      <c r="AD603" s="36">
        <f>SKEW(AD166:AD520)</f>
        <v>12.754510999018191</v>
      </c>
      <c r="AF603" s="31">
        <f>SKEW(AF166:AF520)</f>
        <v>0.7352417768618541</v>
      </c>
      <c r="AG603" s="31">
        <f>SKEW(AG166:AG520)</f>
        <v>15.804818785199254</v>
      </c>
      <c r="AH603" s="31">
        <f>SKEW(AH166:AH520)</f>
        <v>1.7346430693771508</v>
      </c>
      <c r="AI603" s="1"/>
      <c r="AJ603" s="36">
        <f>SKEW(AJ166:AJ520)</f>
        <v>1.3296693580428776</v>
      </c>
      <c r="AK603" s="36">
        <f>SKEW(AK166:AK520)</f>
        <v>1.3296693580428776</v>
      </c>
      <c r="AL603" s="77">
        <f>SKEW(AL166:AL520)</f>
        <v>4.5302626147575618</v>
      </c>
      <c r="AR603" s="36">
        <f>SKEW(AR166:AR520)</f>
        <v>-5.0594561477382687</v>
      </c>
      <c r="AS603" s="36">
        <f>SKEW(AS166:AS520)</f>
        <v>9.3257983976261603</v>
      </c>
      <c r="AT603" s="36">
        <f>SKEW(AT166:AT520)</f>
        <v>12.605666361087595</v>
      </c>
    </row>
    <row r="604" spans="1:46">
      <c r="A604" t="s">
        <v>100</v>
      </c>
      <c r="D604" s="1"/>
      <c r="E604" s="15"/>
      <c r="F604" s="1">
        <f>COUNT(F166:F520)</f>
        <v>327</v>
      </c>
      <c r="G604" s="1">
        <f>COUNT(G166:G520)</f>
        <v>276</v>
      </c>
      <c r="H604" s="1">
        <f>COUNT(H166:H520)</f>
        <v>327</v>
      </c>
      <c r="K604" s="1">
        <f>COUNT(K166:K520)</f>
        <v>355</v>
      </c>
      <c r="L604" s="1">
        <f>COUNT(L166:L520)</f>
        <v>355</v>
      </c>
      <c r="M604" s="1">
        <f>COUNT(M166:M520)</f>
        <v>275</v>
      </c>
      <c r="N604" s="1">
        <f>COUNT(N166:N520)</f>
        <v>228</v>
      </c>
      <c r="P604" s="15">
        <f>COUNT(P165:P520)</f>
        <v>328</v>
      </c>
      <c r="S604" s="15">
        <f>COUNT(S166:S520)</f>
        <v>355</v>
      </c>
      <c r="T604" s="15">
        <f>COUNT(T166:T520)</f>
        <v>355</v>
      </c>
      <c r="U604" s="15">
        <f>COUNT(U166:U520)</f>
        <v>275</v>
      </c>
      <c r="V604" s="15">
        <f>COUNT(V165:V520)</f>
        <v>229</v>
      </c>
      <c r="X604" s="1">
        <f>COUNT(X165:X520)</f>
        <v>328</v>
      </c>
      <c r="Y604" s="98"/>
      <c r="Z604" s="98"/>
      <c r="AA604" s="60">
        <f>COUNT(AA166:AA520)</f>
        <v>355</v>
      </c>
      <c r="AB604" s="1">
        <f>COUNT(AB166:AB520)</f>
        <v>355</v>
      </c>
      <c r="AC604" s="1">
        <f>COUNT(AC166:AC520)</f>
        <v>273</v>
      </c>
      <c r="AD604" s="1">
        <f>COUNT(AD166:AD520)</f>
        <v>229</v>
      </c>
      <c r="AF604" s="15">
        <f>COUNT(AF166:AF520)</f>
        <v>355</v>
      </c>
      <c r="AG604" s="15">
        <f>COUNT(AG166:AG520)</f>
        <v>355</v>
      </c>
      <c r="AH604" s="15">
        <f>COUNT(AH166:AH520)</f>
        <v>6</v>
      </c>
      <c r="AI604" s="1"/>
      <c r="AJ604" s="1">
        <f>COUNT(AJ166:AJ520)</f>
        <v>352</v>
      </c>
      <c r="AK604" s="1">
        <f>COUNT(AK166:AK520)</f>
        <v>352</v>
      </c>
      <c r="AL604" s="78">
        <f>COUNT(AL166:AL520)</f>
        <v>355</v>
      </c>
      <c r="AR604" s="1">
        <f>COUNT(AR166:AR520)</f>
        <v>276</v>
      </c>
      <c r="AS604" s="1">
        <f>COUNT(AS166:AS520)</f>
        <v>224</v>
      </c>
      <c r="AT604" s="1">
        <f>COUNT(AT166:AT520)</f>
        <v>225</v>
      </c>
    </row>
    <row r="605" spans="1:46">
      <c r="A605" s="7" t="s">
        <v>103</v>
      </c>
      <c r="B605" s="12"/>
      <c r="E605" s="15"/>
      <c r="F605" s="1"/>
      <c r="K605" s="1"/>
      <c r="L605" s="1"/>
      <c r="N605" s="1"/>
      <c r="S605" s="15"/>
      <c r="T605" s="15"/>
      <c r="U605" s="15"/>
      <c r="X605" s="1"/>
      <c r="Y605" s="98"/>
      <c r="Z605" s="98"/>
      <c r="AA605" s="60"/>
      <c r="AB605" s="1"/>
      <c r="AI605" s="1"/>
      <c r="AJ605" s="1"/>
      <c r="AK605" s="1"/>
      <c r="AL605" s="78"/>
      <c r="AR605" s="1"/>
      <c r="AS605" s="1"/>
      <c r="AT605" s="1"/>
    </row>
    <row r="606" spans="1:46">
      <c r="A606" t="s">
        <v>94</v>
      </c>
      <c r="D606" s="8"/>
      <c r="E606" s="30"/>
      <c r="F606" s="36">
        <f>AVERAGE(F521:F579)</f>
        <v>1024.9656728813561</v>
      </c>
      <c r="G606" s="35">
        <f>AVERAGE(G521:G579)</f>
        <v>5.4703651208688933E-2</v>
      </c>
      <c r="H606" s="35">
        <f>AVERAGE(H521:H579)</f>
        <v>5.6279729071583948E-2</v>
      </c>
      <c r="K606" s="35">
        <f>AVERAGE(K521:K579)</f>
        <v>0.15468206698405651</v>
      </c>
      <c r="L606" s="35">
        <f>AVERAGE(L521:L579)</f>
        <v>0.15295376405968944</v>
      </c>
      <c r="M606" s="8">
        <f>AVERAGE(M521:M579)</f>
        <v>0.1617458915436471</v>
      </c>
      <c r="N606" s="35">
        <f>AVERAGE(N521:N579)</f>
        <v>0.16515436630054559</v>
      </c>
      <c r="P606" s="31">
        <f>AVERAGE(P521:P579)</f>
        <v>0.85824197849537565</v>
      </c>
      <c r="Q606" s="31">
        <f>AVERAGE(Q521:Q579)</f>
        <v>17.900299171972144</v>
      </c>
      <c r="S606" s="30">
        <f>AVERAGE(S521:S579)</f>
        <v>9.2427573878604147E-2</v>
      </c>
      <c r="T606" s="30">
        <f>AVERAGE(T521:T579)</f>
        <v>9.2427573878604147E-2</v>
      </c>
      <c r="U606" s="30">
        <f>AVERAGE(U521:U579)</f>
        <v>9.9969750386889128E-2</v>
      </c>
      <c r="V606" s="30">
        <f>AVERAGE(V521:V579)</f>
        <v>0.10406488838231633</v>
      </c>
      <c r="W606" s="53"/>
      <c r="X606" s="36">
        <f>AVERAGE(X521:X579)</f>
        <v>1276.940732237267</v>
      </c>
      <c r="Y606" s="98"/>
      <c r="Z606" s="98"/>
      <c r="AA606" s="59">
        <f>AVERAGE(AA521:AA579)</f>
        <v>5.928724180416383E-2</v>
      </c>
      <c r="AB606" s="35">
        <f>AVERAGE(AB521:AB579)</f>
        <v>5.9287241804163858E-2</v>
      </c>
      <c r="AC606" s="8">
        <f>AVERAGE(AC521:AC579)</f>
        <v>6.1625474681806576E-2</v>
      </c>
      <c r="AD606" s="8">
        <f>AVERAGE(AD521:AD579)</f>
        <v>6.3613215738049178E-2</v>
      </c>
      <c r="AF606" s="30">
        <f>AVERAGE(AF521:AF579)</f>
        <v>0.15637065801252309</v>
      </c>
      <c r="AG606" s="30">
        <f>AVERAGE(AG521:AG579)</f>
        <v>0.15637065801252309</v>
      </c>
      <c r="AH606" s="30">
        <f>AVERAGE(AH521:AH579)</f>
        <v>0.48636383476580813</v>
      </c>
      <c r="AI606" s="1"/>
      <c r="AJ606" s="35">
        <f>AVERAGE(AJ521:AJ579)</f>
        <v>7.4311682585564198E-2</v>
      </c>
      <c r="AK606" s="35">
        <f>AVERAGE(AK521:AK579)</f>
        <v>7.4311682585564198E-2</v>
      </c>
      <c r="AL606" s="77">
        <f>AVERAGE(AL521:AL579)</f>
        <v>7.3585776711373438E-2</v>
      </c>
      <c r="AR606" s="35">
        <f>AVERAGE(AR521:AR579)</f>
        <v>-2.4658863821721999E-2</v>
      </c>
      <c r="AS606" s="35">
        <f>AVERAGE(AS521:AS579)</f>
        <v>0.21947974207371773</v>
      </c>
      <c r="AT606" s="35">
        <f>AVERAGE(AT521:AT579)</f>
        <v>4.0771740810983254E-2</v>
      </c>
    </row>
    <row r="607" spans="1:46">
      <c r="A607" t="s">
        <v>95</v>
      </c>
      <c r="D607" s="8"/>
      <c r="E607" s="30"/>
      <c r="F607" s="36">
        <f>STDEV(F521:F579)</f>
        <v>1274.354855738698</v>
      </c>
      <c r="G607" s="35">
        <f>STDEV(G521:G579)</f>
        <v>3.38065582640069E-2</v>
      </c>
      <c r="H607" s="35">
        <f>STDEV(H521:H579)</f>
        <v>3.2227226564931995E-2</v>
      </c>
      <c r="K607" s="35">
        <f>STDEV(K521:K579)</f>
        <v>0.55857351190814808</v>
      </c>
      <c r="L607" s="35">
        <f>STDEV(L521:L579)</f>
        <v>0.55930796301793306</v>
      </c>
      <c r="M607" s="8">
        <f>STDEV(M521:M579)</f>
        <v>0.57272709040600489</v>
      </c>
      <c r="N607" s="35">
        <f>STDEV(N521:N579)</f>
        <v>0.58345825334701718</v>
      </c>
      <c r="P607" s="31">
        <f>STDEV(P521:P579)</f>
        <v>0.65093353441777624</v>
      </c>
      <c r="S607" s="30">
        <f>STDEV(S521:S579)</f>
        <v>0.54363553796268727</v>
      </c>
      <c r="T607" s="30">
        <f>STDEV(T521:T579)</f>
        <v>0.54542712974371854</v>
      </c>
      <c r="U607" s="30">
        <f>STDEV(U521:U579)</f>
        <v>0.55668543432326356</v>
      </c>
      <c r="V607" s="30">
        <f>STDEV(V521:V579)</f>
        <v>0.56624224428873382</v>
      </c>
      <c r="W607" s="53"/>
      <c r="X607" s="36">
        <f>STDEV(X521:X579)</f>
        <v>1013.0948037357798</v>
      </c>
      <c r="Y607" s="98"/>
      <c r="Z607" s="98"/>
      <c r="AA607" s="59">
        <f>STDEV(AA521:AA579)</f>
        <v>0.5527817459633585</v>
      </c>
      <c r="AB607" s="35">
        <f>STDEV(AB521:AB579)</f>
        <v>0.55287881059859267</v>
      </c>
      <c r="AC607" s="8">
        <f>STDEV(AC521:AC579)</f>
        <v>0.56753831880363781</v>
      </c>
      <c r="AD607" s="8">
        <f>STDEV(AD521:AD579)</f>
        <v>0.57803259478163482</v>
      </c>
      <c r="AF607" s="30">
        <f>STDEV(AF521:AF579)</f>
        <v>0.5712062670699285</v>
      </c>
      <c r="AG607" s="30">
        <f>STDEV(AG521:AG579)</f>
        <v>0.5712062670699285</v>
      </c>
      <c r="AH607" s="30">
        <f>STDEV(AH521:AH579)</f>
        <v>0.96798126940845475</v>
      </c>
      <c r="AI607" s="1"/>
      <c r="AJ607" s="35">
        <f>STDEV(AJ521:AJ579)</f>
        <v>0.13598173707707101</v>
      </c>
      <c r="AK607" s="35">
        <f>STDEV(AK521:AK579)</f>
        <v>0.13598173707707101</v>
      </c>
      <c r="AL607" s="77">
        <f>STDEV(AL521:AL579)</f>
        <v>0.13716152202628187</v>
      </c>
      <c r="AR607" s="35">
        <f>STDEV(AR521:AR579)</f>
        <v>0.17772368197352986</v>
      </c>
      <c r="AS607" s="35">
        <f>STDEV(AS521:AS579)</f>
        <v>0.60070567737917235</v>
      </c>
      <c r="AT607" s="35">
        <f>STDEV(AT521:AT579)</f>
        <v>0.67764257745767131</v>
      </c>
    </row>
    <row r="608" spans="1:46">
      <c r="A608" t="s">
        <v>96</v>
      </c>
      <c r="D608" s="10"/>
      <c r="E608" s="32"/>
      <c r="F608" s="1"/>
      <c r="K608" s="43">
        <f>(I579/I521)^(1/($A579-$A521))-1</f>
        <v>7.5566091400205648E-2</v>
      </c>
      <c r="L608" s="43"/>
      <c r="M608" s="10">
        <f>(I579/I521)^(1/(C579-C521))-1</f>
        <v>7.5566091400205648E-2</v>
      </c>
      <c r="N608" s="43"/>
      <c r="S608" s="32">
        <f>(Q579/Q521)^(1/($A579-$A521))-1</f>
        <v>6.5650557271845766E-3</v>
      </c>
      <c r="T608" s="32"/>
      <c r="U608" s="32">
        <f>(Q579/Q521)^(1/(D579-D521))-1</f>
        <v>6.5650557271845766E-3</v>
      </c>
      <c r="V608" s="32"/>
      <c r="W608" s="54"/>
      <c r="X608" s="1"/>
      <c r="Y608" s="98"/>
      <c r="Z608" s="98"/>
      <c r="AA608" s="59">
        <f>(Y579/Y521)^(1/($A579-$A521))-1</f>
        <v>-2.3321149070737901E-2</v>
      </c>
      <c r="AB608" s="43"/>
      <c r="AC608" s="10">
        <f>(Y579/Y521)^(1/(E579-E521))-1</f>
        <v>-2.3321149070737901E-2</v>
      </c>
      <c r="AD608" s="10">
        <f>(Z579/Z521)^(1/(F579-F521))-1</f>
        <v>-6.510671903768861E-4</v>
      </c>
      <c r="AF608" s="32">
        <f>(AE579/AE521)^(1/($A579-$A521))-1</f>
        <v>0.1012484711600512</v>
      </c>
      <c r="AH608" s="32" t="e">
        <f>(AD579/AD521)^(1/(Q579-Q521))-1</f>
        <v>#DIV/0!</v>
      </c>
      <c r="AI608" s="1"/>
      <c r="AJ608" s="43">
        <f>(AI579/AI521)^(1/($A579-$A521))-1</f>
        <v>6.8550994573492119E-2</v>
      </c>
      <c r="AK608" s="1"/>
      <c r="AL608" s="77" t="e">
        <f>(AH579/AH521)^(1/(U579-U521))-1</f>
        <v>#VALUE!</v>
      </c>
    </row>
    <row r="609" spans="1:46">
      <c r="A609" t="s">
        <v>101</v>
      </c>
      <c r="D609" s="11"/>
      <c r="E609" s="31"/>
      <c r="F609" s="36">
        <f>KURT(F521:F579)-3</f>
        <v>0.76468089901700642</v>
      </c>
      <c r="G609" s="36">
        <f>KURT(G521:G579)-3</f>
        <v>2.1823645030368057</v>
      </c>
      <c r="H609" s="35">
        <f>KURT(H521:H579)-3</f>
        <v>2.8763647018910259</v>
      </c>
      <c r="K609" s="36">
        <f>KURT(K521:K579)-3</f>
        <v>7.0532287884473206</v>
      </c>
      <c r="L609" s="36">
        <f>KURT(L521:L579)-3</f>
        <v>7.0255195711279352</v>
      </c>
      <c r="M609" s="11">
        <f>KURT(M521:M579)-3</f>
        <v>6.3492927273484057</v>
      </c>
      <c r="N609" s="36">
        <f>KURT(N521:N579)-3</f>
        <v>5.861897594310296</v>
      </c>
      <c r="P609" s="31">
        <f>KURT(P521:P579)-3</f>
        <v>3.4040278066349074</v>
      </c>
      <c r="S609" s="31">
        <f>KURT(S521:S579)-3</f>
        <v>6.6527895186154176</v>
      </c>
      <c r="T609" s="31">
        <f>KURT(T521:T579)-3</f>
        <v>6.4939325843699862</v>
      </c>
      <c r="U609" s="31">
        <f>KURT(U521:U579)-3</f>
        <v>6.0219570070780293</v>
      </c>
      <c r="V609" s="31">
        <f>KURT(V521:V579)-3</f>
        <v>5.6040116977062358</v>
      </c>
      <c r="W609" s="55"/>
      <c r="X609" s="36">
        <f>KURT(X521:X579)-3</f>
        <v>2.3891785986185976</v>
      </c>
      <c r="Y609" s="98"/>
      <c r="Z609" s="98"/>
      <c r="AA609" s="59">
        <f>KURT(AA521:AA579)-3</f>
        <v>12.023258652845314</v>
      </c>
      <c r="AB609" s="36">
        <f>KURT(AB521:AB579)-3</f>
        <v>12.010499726423305</v>
      </c>
      <c r="AC609" s="11">
        <f>KURT(AC521:AC579)-3</f>
        <v>11.124133893293106</v>
      </c>
      <c r="AD609" s="11">
        <f>KURT(AD521:AD579)-3</f>
        <v>10.520101158133865</v>
      </c>
      <c r="AF609" s="31">
        <f>KURT(AF521:AF579)-3</f>
        <v>38.902247138892413</v>
      </c>
      <c r="AG609" s="31">
        <f>KURT(AG521:AG579)-3</f>
        <v>38.902247138892413</v>
      </c>
      <c r="AH609" s="31">
        <f>KURT(AH521:AH579)-3</f>
        <v>10.314480276250656</v>
      </c>
      <c r="AI609" s="1"/>
      <c r="AJ609" s="36">
        <f>KURT(AJ521:AJ579)-3</f>
        <v>-0.9948589073262224</v>
      </c>
      <c r="AK609" s="36">
        <f>KURT(AK521:AK579)-3</f>
        <v>-0.9948589073262224</v>
      </c>
      <c r="AL609" s="77">
        <f>KURT(AL521:AL579)-3</f>
        <v>-0.95778162649999388</v>
      </c>
      <c r="AR609" s="36">
        <f>KURT(AR521:AR579)-3</f>
        <v>3.4720798221007252</v>
      </c>
      <c r="AS609" s="36">
        <f>KURT(AS521:AS579)-3</f>
        <v>6.3152034935406025</v>
      </c>
      <c r="AT609" s="36">
        <f>KURT(AT521:AT579)-3</f>
        <v>6.6895993323468392</v>
      </c>
    </row>
    <row r="610" spans="1:46">
      <c r="A610" t="s">
        <v>102</v>
      </c>
      <c r="D610" s="11"/>
      <c r="E610" s="31"/>
      <c r="F610" s="36">
        <f>SKEW(F521:F579)</f>
        <v>1.854432822145601</v>
      </c>
      <c r="G610" s="36">
        <f>SKEW(G521:G579)</f>
        <v>1.4869583503542143</v>
      </c>
      <c r="H610" s="35">
        <f>SKEW(H521:H579)</f>
        <v>1.5645109564541118</v>
      </c>
      <c r="K610" s="36">
        <f>SKEW(K521:K579)</f>
        <v>3.0851018145582754</v>
      </c>
      <c r="L610" s="36">
        <f>SKEW(L521:L579)</f>
        <v>3.0810090330040061</v>
      </c>
      <c r="M610" s="11">
        <f>SKEW(M521:M579)</f>
        <v>2.9861101199083384</v>
      </c>
      <c r="N610" s="36">
        <f>SKEW(N521:N579)</f>
        <v>2.9159610566200964</v>
      </c>
      <c r="P610" s="31">
        <f>SKEW(P521:P579)</f>
        <v>1.725695089185918</v>
      </c>
      <c r="S610" s="31">
        <f>SKEW(S521:S579)</f>
        <v>2.9139958604638245</v>
      </c>
      <c r="T610" s="31">
        <f>SKEW(T521:T579)</f>
        <v>2.877619607716432</v>
      </c>
      <c r="U610" s="31">
        <f>SKEW(U521:U579)</f>
        <v>2.8273073475666908</v>
      </c>
      <c r="V610" s="31">
        <f>SKEW(V521:V579)</f>
        <v>2.7704436862363426</v>
      </c>
      <c r="W610" s="55"/>
      <c r="X610" s="36">
        <f>SKEW(X521:X579)</f>
        <v>1.6268374593140447</v>
      </c>
      <c r="Y610" s="98"/>
      <c r="Z610" s="98"/>
      <c r="AA610" s="59">
        <f>SKEW(AA521:AA579)</f>
        <v>3.5638490575965687</v>
      </c>
      <c r="AB610" s="36">
        <f>SKEW(AB521:AB579)</f>
        <v>3.5619288239918272</v>
      </c>
      <c r="AC610" s="11">
        <f>SKEW(AC521:AC579)</f>
        <v>3.4664120468999671</v>
      </c>
      <c r="AD610" s="11">
        <f>SKEW(AD521:AD579)</f>
        <v>3.3988436612764947</v>
      </c>
      <c r="AF610" s="31">
        <f>SKEW(AF521:AF579)</f>
        <v>6.126362159549017</v>
      </c>
      <c r="AG610" s="31">
        <f>SKEW(AG521:AG579)</f>
        <v>6.126362159549017</v>
      </c>
      <c r="AH610" s="31">
        <f>SKEW(AH521:AH579)</f>
        <v>3.4798959581387874</v>
      </c>
      <c r="AI610" s="1"/>
      <c r="AJ610" s="36">
        <f>SKEW(AJ521:AJ579)</f>
        <v>1.4338897463626774</v>
      </c>
      <c r="AK610" s="36">
        <f>SKEW(AK521:AK579)</f>
        <v>1.4338897463626774</v>
      </c>
      <c r="AL610" s="77">
        <f>SKEW(AL521:AL579)</f>
        <v>1.4571837993493664</v>
      </c>
      <c r="AR610" s="36">
        <f>SKEW(AR521:AR579)</f>
        <v>-2.2078346219489107</v>
      </c>
      <c r="AS610" s="36">
        <f>SKEW(AS521:AS579)</f>
        <v>2.9634584626311722</v>
      </c>
      <c r="AT610" s="36">
        <f>SKEW(AT521:AT579)</f>
        <v>2.4554046774769045</v>
      </c>
    </row>
    <row r="611" spans="1:46">
      <c r="A611" t="s">
        <v>100</v>
      </c>
      <c r="E611" s="15"/>
      <c r="F611" s="1">
        <f>COUNT(F521:F579)</f>
        <v>59</v>
      </c>
      <c r="G611" s="1">
        <f>COUNT(G521:G579)</f>
        <v>56</v>
      </c>
      <c r="H611" s="35">
        <f>COUNT(H521:H579)</f>
        <v>59</v>
      </c>
      <c r="K611" s="1">
        <f>COUNT(K521:K579)</f>
        <v>59</v>
      </c>
      <c r="L611" s="1">
        <f>COUNT(L521:L579)</f>
        <v>59</v>
      </c>
      <c r="M611">
        <f>COUNT(M521:M579)</f>
        <v>56</v>
      </c>
      <c r="N611" s="1">
        <f>COUNT(N521:N579)</f>
        <v>54</v>
      </c>
      <c r="P611" s="15">
        <f>COUNT(P521:P579)</f>
        <v>59</v>
      </c>
      <c r="S611" s="15">
        <f>COUNT(S521:S579)</f>
        <v>59</v>
      </c>
      <c r="T611" s="15">
        <f>COUNT(T521:T579)</f>
        <v>59</v>
      </c>
      <c r="U611" s="15">
        <f>COUNT(U521:U579)</f>
        <v>56</v>
      </c>
      <c r="V611" s="15">
        <f>COUNT(V521:V579)</f>
        <v>54</v>
      </c>
      <c r="X611" s="1">
        <f>COUNT(X521:X579)</f>
        <v>59</v>
      </c>
      <c r="Y611" s="98"/>
      <c r="Z611" s="98"/>
      <c r="AA611" s="60">
        <f>COUNT(AA521:AA579)</f>
        <v>59</v>
      </c>
      <c r="AB611" s="1">
        <f>COUNT(AB521:AB579)</f>
        <v>59</v>
      </c>
      <c r="AC611">
        <f>COUNT(AC521:AC579)</f>
        <v>56</v>
      </c>
      <c r="AD611">
        <f>COUNT(AD521:AD579)</f>
        <v>54</v>
      </c>
      <c r="AF611" s="15">
        <f>COUNT(AF521:AF579)</f>
        <v>59</v>
      </c>
      <c r="AG611" s="15">
        <f>COUNT(AG521:AG579)</f>
        <v>59</v>
      </c>
      <c r="AH611" s="15">
        <f>COUNT(AH521:AH579)</f>
        <v>18</v>
      </c>
      <c r="AI611" s="1"/>
      <c r="AJ611" s="1">
        <f>COUNT(AJ521:AJ579)</f>
        <v>59</v>
      </c>
      <c r="AK611" s="1">
        <f>COUNT(AK521:AK579)</f>
        <v>59</v>
      </c>
      <c r="AL611" s="78">
        <f>COUNT(AL521:AL579)</f>
        <v>57</v>
      </c>
      <c r="AR611" s="1">
        <f>COUNT(AR521:AR579)</f>
        <v>56</v>
      </c>
      <c r="AS611" s="1">
        <f>COUNT(AS521:AS579)</f>
        <v>54</v>
      </c>
      <c r="AT611" s="1">
        <f>COUNT(AT521:AT579)</f>
        <v>54</v>
      </c>
    </row>
    <row r="612" spans="1:46">
      <c r="E612" s="15"/>
      <c r="S612" s="30"/>
      <c r="T612" s="15"/>
      <c r="U612" s="15"/>
      <c r="AA612" s="57"/>
      <c r="AI612" s="1"/>
      <c r="AJ612" s="1"/>
      <c r="AK612" s="1"/>
    </row>
    <row r="613" spans="1:46">
      <c r="E613" s="15"/>
      <c r="S613" s="30"/>
      <c r="T613" s="15"/>
      <c r="U613" s="15"/>
      <c r="AA613" s="57"/>
      <c r="AI613" s="1"/>
      <c r="AJ613" s="1"/>
      <c r="AK613" s="1"/>
    </row>
    <row r="614" spans="1:46">
      <c r="E614" s="15"/>
      <c r="S614" s="30"/>
      <c r="T614" s="15"/>
      <c r="U614" s="15"/>
      <c r="AA614" s="57"/>
      <c r="AI614" s="1"/>
      <c r="AJ614" s="1"/>
      <c r="AK614" s="1"/>
    </row>
    <row r="615" spans="1:46">
      <c r="E615" s="15"/>
      <c r="F615" s="9" t="s">
        <v>19</v>
      </c>
      <c r="S615" s="15"/>
      <c r="T615" s="15"/>
      <c r="U615" s="15"/>
      <c r="AA615" s="57"/>
      <c r="AI615" s="1"/>
      <c r="AJ615" s="1"/>
      <c r="AK615" s="1"/>
    </row>
    <row r="616" spans="1:46">
      <c r="E616" s="15"/>
      <c r="F616" s="9" t="s">
        <v>55</v>
      </c>
      <c r="S616" s="15"/>
      <c r="T616" s="15"/>
      <c r="U616" s="15"/>
      <c r="AA616" s="57"/>
      <c r="AI616" s="1"/>
      <c r="AJ616" s="1"/>
      <c r="AK616" s="1"/>
    </row>
    <row r="617" spans="1:46">
      <c r="E617" s="15"/>
      <c r="S617" s="15"/>
      <c r="T617" s="15"/>
      <c r="U617" s="15"/>
      <c r="AA617" s="57"/>
      <c r="AI617" s="1"/>
      <c r="AJ617" s="1"/>
      <c r="AK617" s="1"/>
    </row>
    <row r="618" spans="1:46" ht="37" customHeight="1">
      <c r="A618" s="145" t="s">
        <v>1</v>
      </c>
      <c r="B618" s="146"/>
      <c r="C618" s="146"/>
      <c r="D618" s="146"/>
      <c r="E618" s="146"/>
      <c r="F618" s="146"/>
      <c r="G618" s="146"/>
      <c r="H618" s="146"/>
      <c r="I618" s="146"/>
      <c r="J618" s="146"/>
      <c r="K618" s="146"/>
      <c r="L618" s="146"/>
      <c r="M618" s="146"/>
      <c r="S618" s="15"/>
      <c r="T618" s="15"/>
      <c r="U618" s="15"/>
      <c r="AA618" s="57"/>
      <c r="AI618" s="1"/>
      <c r="AJ618" s="1"/>
      <c r="AK618" s="1"/>
    </row>
    <row r="619" spans="1:46" s="117" customFormat="1" ht="36">
      <c r="A619" s="116"/>
      <c r="B619" s="116"/>
      <c r="C619" s="116"/>
      <c r="D619" s="116"/>
      <c r="E619" s="116"/>
      <c r="F619" s="114" t="s">
        <v>39</v>
      </c>
      <c r="G619" s="114" t="s">
        <v>81</v>
      </c>
      <c r="H619" s="115" t="s">
        <v>70</v>
      </c>
      <c r="I619" s="115" t="s">
        <v>70</v>
      </c>
      <c r="J619" s="115" t="s">
        <v>84</v>
      </c>
      <c r="K619" s="115" t="s">
        <v>84</v>
      </c>
      <c r="L619" s="115" t="s">
        <v>86</v>
      </c>
      <c r="M619" s="115" t="s">
        <v>86</v>
      </c>
      <c r="P619" s="118"/>
      <c r="Q619" s="119"/>
      <c r="R619" s="119"/>
      <c r="S619" s="118"/>
      <c r="T619" s="118"/>
      <c r="U619" s="118"/>
      <c r="V619" s="118"/>
      <c r="W619" s="120"/>
      <c r="X619" s="121"/>
      <c r="Y619" s="122"/>
      <c r="Z619" s="122"/>
      <c r="AA619" s="123"/>
      <c r="AE619" s="118"/>
      <c r="AF619" s="118"/>
      <c r="AG619" s="118"/>
      <c r="AH619" s="118"/>
      <c r="AI619" s="124"/>
      <c r="AJ619" s="124"/>
      <c r="AK619" s="124"/>
      <c r="AL619" s="125"/>
    </row>
    <row r="620" spans="1:46" ht="18">
      <c r="A620" s="100"/>
      <c r="B620" s="100"/>
      <c r="C620" s="100"/>
      <c r="D620" s="100"/>
      <c r="E620" s="100"/>
      <c r="F620" s="101" t="s">
        <v>40</v>
      </c>
      <c r="G620" s="102" t="s">
        <v>41</v>
      </c>
      <c r="H620" s="102" t="s">
        <v>40</v>
      </c>
      <c r="I620" s="103" t="s">
        <v>41</v>
      </c>
      <c r="J620" s="102" t="s">
        <v>40</v>
      </c>
      <c r="K620" s="102" t="s">
        <v>41</v>
      </c>
      <c r="L620" s="102" t="s">
        <v>42</v>
      </c>
      <c r="M620" s="102" t="s">
        <v>43</v>
      </c>
      <c r="S620" s="15"/>
      <c r="T620" s="15"/>
      <c r="U620" s="15"/>
      <c r="AA620" s="57"/>
      <c r="AI620" s="1"/>
      <c r="AJ620" s="1"/>
      <c r="AK620" s="1"/>
    </row>
    <row r="621" spans="1:46" ht="18">
      <c r="A621" s="104" t="s">
        <v>92</v>
      </c>
      <c r="B621" s="105"/>
      <c r="C621" s="105"/>
      <c r="D621" s="105"/>
      <c r="E621" s="105"/>
      <c r="F621" s="106"/>
      <c r="G621" s="105"/>
      <c r="H621" s="107"/>
      <c r="I621" s="105"/>
      <c r="J621" s="105"/>
      <c r="K621" s="107"/>
      <c r="L621" s="105"/>
      <c r="M621" s="105"/>
      <c r="S621" s="15"/>
      <c r="T621" s="15"/>
      <c r="U621" s="15"/>
      <c r="AA621" s="57"/>
      <c r="AI621" s="1"/>
      <c r="AJ621" s="1"/>
      <c r="AK621" s="1"/>
    </row>
    <row r="622" spans="1:46" ht="18">
      <c r="A622" s="100" t="s">
        <v>44</v>
      </c>
      <c r="B622" s="100"/>
      <c r="C622" s="100"/>
      <c r="D622" s="100"/>
      <c r="E622" s="100"/>
      <c r="F622" s="108">
        <f>N585</f>
        <v>0.12701740228755845</v>
      </c>
      <c r="G622" s="108">
        <f>AD585</f>
        <v>0.21085827526180601</v>
      </c>
      <c r="H622" s="109">
        <f>G585</f>
        <v>5.1936421912047934E-2</v>
      </c>
      <c r="I622" s="108">
        <f>AR585</f>
        <v>3.5302373395265499E-2</v>
      </c>
      <c r="J622" s="108">
        <f>AS585</f>
        <v>0.18778705590030365</v>
      </c>
      <c r="K622" s="108">
        <f>AT585</f>
        <v>0.25824188220009392</v>
      </c>
      <c r="L622" s="108">
        <f>AJ585</f>
        <v>6.7704018480466116E-2</v>
      </c>
      <c r="M622" s="108">
        <f>AF585</f>
        <v>2.0153108904153984E-2</v>
      </c>
      <c r="S622" s="15"/>
      <c r="T622" s="15"/>
      <c r="U622" s="15"/>
      <c r="AA622" s="57"/>
      <c r="AI622" s="1"/>
      <c r="AJ622" s="1"/>
      <c r="AK622" s="1"/>
    </row>
    <row r="623" spans="1:46" ht="18">
      <c r="A623" s="100" t="s">
        <v>45</v>
      </c>
      <c r="B623" s="100"/>
      <c r="C623" s="100"/>
      <c r="D623" s="100"/>
      <c r="E623" s="100"/>
      <c r="F623" s="108">
        <f>N586</f>
        <v>0.81615751283763283</v>
      </c>
      <c r="G623" s="108">
        <f>AD586</f>
        <v>2.1769190653899391</v>
      </c>
      <c r="H623" s="109">
        <f>G586</f>
        <v>7.8088351049837648E-2</v>
      </c>
      <c r="I623" s="108">
        <f t="shared" ref="I623:I627" si="410">AR586</f>
        <v>0.10869384448596456</v>
      </c>
      <c r="J623" s="108">
        <f t="shared" ref="J623:K648" si="411">AS586</f>
        <v>0.84597964297685668</v>
      </c>
      <c r="K623" s="108">
        <f t="shared" si="411"/>
        <v>2.2416411328562265</v>
      </c>
      <c r="L623" s="108">
        <f t="shared" ref="L623:L648" si="412">AJ586</f>
        <v>0.36240854876152062</v>
      </c>
      <c r="M623" s="108">
        <f t="shared" ref="M623:M648" si="413">AF586</f>
        <v>0.18754257166179769</v>
      </c>
      <c r="S623" s="15"/>
      <c r="T623" s="15"/>
      <c r="U623" s="15"/>
      <c r="AA623" s="57"/>
      <c r="AI623" s="1"/>
      <c r="AJ623" s="1"/>
      <c r="AK623" s="1"/>
    </row>
    <row r="624" spans="1:46" ht="18">
      <c r="A624" s="100" t="s">
        <v>46</v>
      </c>
      <c r="B624" s="100"/>
      <c r="C624" s="100"/>
      <c r="D624" s="100"/>
      <c r="E624" s="100"/>
      <c r="F624" s="108">
        <f>K587</f>
        <v>1.0147463960891612E-2</v>
      </c>
      <c r="G624" s="108">
        <f>AA587</f>
        <v>-3.4514217635358557E-3</v>
      </c>
      <c r="H624" s="109"/>
      <c r="I624" s="108"/>
      <c r="J624" s="108"/>
      <c r="K624" s="109"/>
      <c r="L624" s="108">
        <f t="shared" si="412"/>
        <v>1.1839616478277026E-2</v>
      </c>
      <c r="M624" s="108">
        <f t="shared" si="413"/>
        <v>1.3645983769795311E-2</v>
      </c>
      <c r="S624" s="15"/>
      <c r="T624" s="15"/>
      <c r="U624" s="15"/>
      <c r="AA624" s="57"/>
      <c r="AI624" s="1"/>
      <c r="AJ624" s="1"/>
      <c r="AK624" s="1"/>
    </row>
    <row r="625" spans="1:37" ht="18">
      <c r="A625" s="100" t="s">
        <v>101</v>
      </c>
      <c r="B625" s="100"/>
      <c r="C625" s="100"/>
      <c r="D625" s="100"/>
      <c r="E625" s="100"/>
      <c r="F625" s="110">
        <f>N588</f>
        <v>121.63548161652683</v>
      </c>
      <c r="G625" s="110">
        <f>AD588</f>
        <v>216.24539227623495</v>
      </c>
      <c r="H625" s="111">
        <f>G588</f>
        <v>79.667808258203877</v>
      </c>
      <c r="I625" s="110">
        <f t="shared" si="410"/>
        <v>30.282949423130333</v>
      </c>
      <c r="J625" s="110">
        <f t="shared" si="411"/>
        <v>108.75184040326168</v>
      </c>
      <c r="K625" s="110">
        <f t="shared" si="411"/>
        <v>202.61110012438371</v>
      </c>
      <c r="L625" s="110">
        <f t="shared" si="412"/>
        <v>17.527504484969896</v>
      </c>
      <c r="M625" s="110">
        <f t="shared" si="413"/>
        <v>404.38183102724497</v>
      </c>
      <c r="S625" s="15"/>
      <c r="T625" s="15"/>
      <c r="U625" s="15"/>
      <c r="AA625" s="57"/>
      <c r="AI625" s="1"/>
      <c r="AJ625" s="1"/>
      <c r="AK625" s="1"/>
    </row>
    <row r="626" spans="1:37" ht="18">
      <c r="A626" s="100" t="s">
        <v>47</v>
      </c>
      <c r="B626" s="100"/>
      <c r="C626" s="100"/>
      <c r="D626" s="100"/>
      <c r="E626" s="100"/>
      <c r="F626" s="110">
        <f t="shared" ref="F626:F627" si="414">N589</f>
        <v>9.6560534861031915</v>
      </c>
      <c r="G626" s="110">
        <f t="shared" ref="G626:G627" si="415">AD589</f>
        <v>14.170610095473426</v>
      </c>
      <c r="H626" s="111">
        <f>G589</f>
        <v>-5.3175897677482586</v>
      </c>
      <c r="I626" s="110">
        <f t="shared" si="410"/>
        <v>-4.0836553927042978</v>
      </c>
      <c r="J626" s="110">
        <f t="shared" si="411"/>
        <v>9.0891674667241578</v>
      </c>
      <c r="K626" s="110">
        <f t="shared" si="411"/>
        <v>13.683060602269819</v>
      </c>
      <c r="L626" s="110">
        <f t="shared" si="412"/>
        <v>3.5895843622773769</v>
      </c>
      <c r="M626" s="110">
        <f t="shared" si="413"/>
        <v>19.078266654101583</v>
      </c>
      <c r="S626" s="15"/>
      <c r="T626" s="15"/>
      <c r="U626" s="15"/>
      <c r="AA626" s="57"/>
    </row>
    <row r="627" spans="1:37" ht="18">
      <c r="A627" s="100" t="s">
        <v>48</v>
      </c>
      <c r="B627" s="100"/>
      <c r="C627" s="100"/>
      <c r="D627" s="100"/>
      <c r="E627" s="100"/>
      <c r="F627" s="112">
        <f t="shared" si="414"/>
        <v>293</v>
      </c>
      <c r="G627" s="112">
        <f t="shared" si="415"/>
        <v>294</v>
      </c>
      <c r="H627" s="113">
        <f>G590</f>
        <v>335</v>
      </c>
      <c r="I627" s="112">
        <f t="shared" si="410"/>
        <v>335</v>
      </c>
      <c r="J627" s="112">
        <f t="shared" si="411"/>
        <v>278</v>
      </c>
      <c r="K627" s="112">
        <f t="shared" si="411"/>
        <v>279</v>
      </c>
      <c r="L627" s="112">
        <f t="shared" si="412"/>
        <v>571</v>
      </c>
      <c r="M627" s="112">
        <f t="shared" si="413"/>
        <v>574</v>
      </c>
      <c r="S627" s="15"/>
      <c r="T627" s="15"/>
      <c r="U627" s="15"/>
      <c r="AA627" s="57"/>
    </row>
    <row r="628" spans="1:37" ht="18">
      <c r="A628" s="104" t="s">
        <v>66</v>
      </c>
      <c r="B628" s="105"/>
      <c r="C628" s="105"/>
      <c r="D628" s="105"/>
      <c r="E628" s="105"/>
      <c r="F628" s="106"/>
      <c r="G628" s="105"/>
      <c r="H628" s="107"/>
      <c r="I628" s="105"/>
      <c r="J628" s="105"/>
      <c r="K628" s="105"/>
      <c r="L628" s="105"/>
      <c r="M628" s="105"/>
      <c r="S628" s="15"/>
      <c r="T628" s="15"/>
      <c r="U628" s="15"/>
      <c r="AA628" s="57"/>
    </row>
    <row r="629" spans="1:37" ht="18">
      <c r="A629" s="100" t="s">
        <v>44</v>
      </c>
      <c r="B629" s="100"/>
      <c r="C629" s="100"/>
      <c r="D629" s="100"/>
      <c r="E629" s="100"/>
      <c r="F629" s="108">
        <f>N592</f>
        <v>-2.7034238015451188E-2</v>
      </c>
      <c r="G629" s="108">
        <f>AD592</f>
        <v>-2.7034238015451208E-2</v>
      </c>
      <c r="H629" s="109">
        <f>G592</f>
        <v>5.0616658610163401E-2</v>
      </c>
      <c r="I629" s="108">
        <f>AR592</f>
        <v>4.3902988471761738E-2</v>
      </c>
      <c r="J629" s="108">
        <f>F660+H629</f>
        <v>0.13511792410319201</v>
      </c>
      <c r="K629" s="108">
        <f>J629-M629</f>
        <v>0.12888682712336641</v>
      </c>
      <c r="L629" s="108">
        <f t="shared" si="412"/>
        <v>0.13923568396203795</v>
      </c>
      <c r="M629" s="108">
        <f t="shared" si="413"/>
        <v>6.2310969798255967E-3</v>
      </c>
      <c r="S629" s="15"/>
      <c r="T629" s="15"/>
      <c r="U629" s="15"/>
      <c r="AA629" s="57"/>
    </row>
    <row r="630" spans="1:37" ht="18">
      <c r="A630" s="100" t="s">
        <v>45</v>
      </c>
      <c r="B630" s="100"/>
      <c r="C630" s="100"/>
      <c r="D630" s="100"/>
      <c r="E630" s="100"/>
      <c r="F630" s="108">
        <f>N593</f>
        <v>0.36683258553592035</v>
      </c>
      <c r="G630" s="108">
        <f>SQRT(F630^2+M630^2)</f>
        <v>0.36683818836264825</v>
      </c>
      <c r="H630" s="109">
        <f>G593</f>
        <v>5.9682467469900732E-2</v>
      </c>
      <c r="I630" s="108">
        <f t="shared" ref="I630" si="416">AR593</f>
        <v>5.987241194094374E-2</v>
      </c>
      <c r="J630" s="109">
        <f>SQRT(F630^2+H630^2)</f>
        <v>0.37165594672258923</v>
      </c>
      <c r="K630" s="108">
        <f>J630</f>
        <v>0.37165594672258923</v>
      </c>
      <c r="L630" s="108">
        <f t="shared" si="412"/>
        <v>0.5637172959019896</v>
      </c>
      <c r="M630" s="108">
        <f t="shared" si="413"/>
        <v>2.027468919981624E-3</v>
      </c>
      <c r="S630" s="15"/>
      <c r="T630" s="15"/>
      <c r="U630" s="15"/>
      <c r="AA630" s="57"/>
    </row>
    <row r="631" spans="1:37" ht="18">
      <c r="A631" s="100" t="s">
        <v>49</v>
      </c>
      <c r="B631" s="100"/>
      <c r="C631" s="100"/>
      <c r="D631" s="100"/>
      <c r="E631" s="100"/>
      <c r="F631" s="108">
        <f>K594</f>
        <v>1.3837145269386397E-2</v>
      </c>
      <c r="G631" s="108">
        <f>AA594</f>
        <v>8.6547762571773657E-3</v>
      </c>
      <c r="H631" s="109"/>
      <c r="I631" s="108"/>
      <c r="J631" s="108"/>
      <c r="K631" s="108"/>
      <c r="L631" s="108">
        <f t="shared" si="412"/>
        <v>4.462030814103457E-3</v>
      </c>
      <c r="M631" s="108">
        <f t="shared" si="413"/>
        <v>5.1379016232286912E-3</v>
      </c>
      <c r="S631" s="15"/>
      <c r="T631" s="15"/>
      <c r="U631" s="15"/>
      <c r="AA631" s="57"/>
    </row>
    <row r="632" spans="1:37" ht="18">
      <c r="A632" s="100" t="s">
        <v>101</v>
      </c>
      <c r="B632" s="100"/>
      <c r="C632" s="100"/>
      <c r="D632" s="100"/>
      <c r="E632" s="100"/>
      <c r="F632" s="110">
        <f>N595</f>
        <v>-0.91490188609276224</v>
      </c>
      <c r="G632" s="110">
        <f>AD595</f>
        <v>-0.91490188609276224</v>
      </c>
      <c r="H632" s="100"/>
      <c r="I632" s="100"/>
      <c r="J632" s="100"/>
      <c r="K632" s="100"/>
      <c r="L632" s="110">
        <f t="shared" si="412"/>
        <v>6.5595730524932492</v>
      </c>
      <c r="M632" s="110">
        <f t="shared" si="413"/>
        <v>-3.7875086660411932</v>
      </c>
      <c r="S632" s="15"/>
      <c r="T632" s="15"/>
      <c r="U632" s="15"/>
      <c r="AA632" s="57"/>
    </row>
    <row r="633" spans="1:37" ht="18">
      <c r="A633" s="100" t="s">
        <v>47</v>
      </c>
      <c r="B633" s="100"/>
      <c r="C633" s="100"/>
      <c r="D633" s="100"/>
      <c r="E633" s="100"/>
      <c r="F633" s="110">
        <f t="shared" ref="F633:F634" si="417">N596</f>
        <v>0.89960163443907981</v>
      </c>
      <c r="G633" s="110">
        <f t="shared" ref="G633:G634" si="418">AD596</f>
        <v>0.89960163443907981</v>
      </c>
      <c r="H633" s="100"/>
      <c r="I633" s="100"/>
      <c r="J633" s="100"/>
      <c r="K633" s="100"/>
      <c r="L633" s="110">
        <f t="shared" si="412"/>
        <v>2.8747330974367928</v>
      </c>
      <c r="M633" s="110">
        <f t="shared" si="413"/>
        <v>0.38633262404797314</v>
      </c>
      <c r="S633" s="15"/>
      <c r="T633" s="15"/>
      <c r="U633" s="15"/>
      <c r="AA633" s="57"/>
    </row>
    <row r="634" spans="1:37" ht="18">
      <c r="A634" s="100" t="s">
        <v>48</v>
      </c>
      <c r="B634" s="100"/>
      <c r="C634" s="100"/>
      <c r="D634" s="100"/>
      <c r="E634" s="100"/>
      <c r="F634" s="112">
        <f t="shared" si="417"/>
        <v>11</v>
      </c>
      <c r="G634" s="112">
        <f t="shared" si="418"/>
        <v>11</v>
      </c>
      <c r="H634" s="113">
        <f>G597</f>
        <v>3</v>
      </c>
      <c r="I634" s="112">
        <f t="shared" ref="I634" si="419">AR597</f>
        <v>3</v>
      </c>
      <c r="J634" s="100"/>
      <c r="K634" s="100"/>
      <c r="L634" s="112">
        <f t="shared" si="412"/>
        <v>160</v>
      </c>
      <c r="M634" s="112">
        <f t="shared" si="413"/>
        <v>160</v>
      </c>
      <c r="S634" s="15"/>
      <c r="T634" s="15"/>
      <c r="U634" s="15"/>
      <c r="AA634" s="57"/>
    </row>
    <row r="635" spans="1:37" ht="18">
      <c r="A635" s="104" t="s">
        <v>93</v>
      </c>
      <c r="B635" s="105"/>
      <c r="C635" s="105"/>
      <c r="D635" s="105"/>
      <c r="E635" s="105"/>
      <c r="F635" s="106"/>
      <c r="G635" s="105"/>
      <c r="H635" s="105"/>
      <c r="I635" s="105"/>
      <c r="J635" s="105"/>
      <c r="K635" s="105"/>
      <c r="L635" s="105"/>
      <c r="M635" s="105"/>
      <c r="S635" s="15"/>
      <c r="T635" s="15"/>
      <c r="U635" s="15"/>
      <c r="AA635" s="57"/>
    </row>
    <row r="636" spans="1:37" ht="18">
      <c r="A636" s="100" t="s">
        <v>50</v>
      </c>
      <c r="B636" s="100"/>
      <c r="C636" s="100"/>
      <c r="D636" s="100"/>
      <c r="E636" s="100"/>
      <c r="F636" s="108">
        <f>N599</f>
        <v>0.12541727942190845</v>
      </c>
      <c r="G636" s="108">
        <f>AD599</f>
        <v>0.25700696897504921</v>
      </c>
      <c r="H636" s="109">
        <f>G599</f>
        <v>5.1389300351518057E-2</v>
      </c>
      <c r="I636" s="108">
        <f>AR599</f>
        <v>4.7374936579764812E-2</v>
      </c>
      <c r="J636" s="108">
        <f t="shared" si="411"/>
        <v>0.18014685476921274</v>
      </c>
      <c r="K636" s="108">
        <f t="shared" si="411"/>
        <v>0.31043471613348061</v>
      </c>
      <c r="L636" s="108">
        <f t="shared" si="412"/>
        <v>3.4082090471226685E-2</v>
      </c>
      <c r="M636" s="108">
        <f t="shared" si="413"/>
        <v>3.7888455534462809E-3</v>
      </c>
      <c r="S636" s="15"/>
      <c r="T636" s="15"/>
      <c r="U636" s="15"/>
      <c r="AA636" s="57"/>
    </row>
    <row r="637" spans="1:37" ht="18">
      <c r="A637" s="100" t="s">
        <v>51</v>
      </c>
      <c r="B637" s="100"/>
      <c r="C637" s="100"/>
      <c r="D637" s="100"/>
      <c r="E637" s="100"/>
      <c r="F637" s="108">
        <f>N600</f>
        <v>0.87746314968228167</v>
      </c>
      <c r="G637" s="108">
        <f>AD600</f>
        <v>2.448760011530652</v>
      </c>
      <c r="H637" s="109">
        <f>G600</f>
        <v>8.4555797682440342E-2</v>
      </c>
      <c r="I637" s="108">
        <f t="shared" ref="I637" si="420">AR600</f>
        <v>8.4419355500491178E-2</v>
      </c>
      <c r="J637" s="108">
        <f t="shared" si="411"/>
        <v>0.89605905756925663</v>
      </c>
      <c r="K637" s="108">
        <f t="shared" si="411"/>
        <v>2.4725575546430774</v>
      </c>
      <c r="L637" s="108">
        <f t="shared" si="412"/>
        <v>0.25061490483875604</v>
      </c>
      <c r="M637" s="108">
        <f t="shared" si="413"/>
        <v>4.7978243561125683E-3</v>
      </c>
      <c r="S637" s="15"/>
      <c r="T637" s="15"/>
      <c r="U637" s="15"/>
      <c r="AA637" s="57"/>
    </row>
    <row r="638" spans="1:37" ht="18">
      <c r="A638" s="100" t="s">
        <v>52</v>
      </c>
      <c r="B638" s="100"/>
      <c r="C638" s="100"/>
      <c r="D638" s="100"/>
      <c r="E638" s="100"/>
      <c r="F638" s="108">
        <f>K601</f>
        <v>-1.1447259621133465E-3</v>
      </c>
      <c r="G638" s="108">
        <f>AA601</f>
        <v>-4.9918964969283275E-3</v>
      </c>
      <c r="H638" s="100"/>
      <c r="I638" s="100"/>
      <c r="J638" s="100"/>
      <c r="K638" s="100"/>
      <c r="L638" s="108">
        <f t="shared" si="412"/>
        <v>7.0636560618471123E-3</v>
      </c>
      <c r="M638" s="108">
        <f t="shared" si="413"/>
        <v>3.8664715606540057E-3</v>
      </c>
      <c r="S638" s="15"/>
      <c r="T638" s="15"/>
      <c r="U638" s="15"/>
      <c r="AA638" s="57"/>
    </row>
    <row r="639" spans="1:37" ht="18">
      <c r="A639" s="100" t="s">
        <v>101</v>
      </c>
      <c r="B639" s="100"/>
      <c r="C639" s="100"/>
      <c r="D639" s="100"/>
      <c r="E639" s="100"/>
      <c r="F639" s="110">
        <f>N602</f>
        <v>117.13194493140085</v>
      </c>
      <c r="G639" s="110">
        <f>AD602</f>
        <v>172.42143836429372</v>
      </c>
      <c r="H639" s="111">
        <f>G602</f>
        <v>69.789456749710894</v>
      </c>
      <c r="I639" s="110">
        <f t="shared" ref="I639:I641" si="421">AR602</f>
        <v>69.392093918263839</v>
      </c>
      <c r="J639" s="110">
        <f t="shared" si="411"/>
        <v>107.57732898607442</v>
      </c>
      <c r="K639" s="110">
        <f t="shared" si="411"/>
        <v>168.70993863382685</v>
      </c>
      <c r="L639" s="110">
        <f t="shared" si="412"/>
        <v>1.3454135361927335</v>
      </c>
      <c r="M639" s="110">
        <f t="shared" si="413"/>
        <v>-3.1007072956168096</v>
      </c>
      <c r="S639" s="15"/>
      <c r="T639" s="15"/>
      <c r="U639" s="15"/>
      <c r="AA639" s="57"/>
    </row>
    <row r="640" spans="1:37" ht="18">
      <c r="A640" s="100" t="s">
        <v>47</v>
      </c>
      <c r="B640" s="100"/>
      <c r="C640" s="100"/>
      <c r="D640" s="100"/>
      <c r="E640" s="100"/>
      <c r="F640" s="110">
        <f t="shared" ref="F640:F641" si="422">N603</f>
        <v>9.8142678015120062</v>
      </c>
      <c r="G640" s="110">
        <f t="shared" ref="G640:G641" si="423">AD603</f>
        <v>12.754510999018191</v>
      </c>
      <c r="H640" s="111">
        <f>G603</f>
        <v>-5.0965528300064218</v>
      </c>
      <c r="I640" s="110">
        <f t="shared" si="421"/>
        <v>-5.0594561477382687</v>
      </c>
      <c r="J640" s="110">
        <f t="shared" si="411"/>
        <v>9.3257983976261603</v>
      </c>
      <c r="K640" s="110">
        <f t="shared" si="411"/>
        <v>12.605666361087595</v>
      </c>
      <c r="L640" s="110">
        <f t="shared" si="412"/>
        <v>1.3296693580428776</v>
      </c>
      <c r="M640" s="110">
        <f t="shared" si="413"/>
        <v>0.7352417768618541</v>
      </c>
      <c r="S640" s="15"/>
      <c r="T640" s="15"/>
      <c r="U640" s="15"/>
      <c r="AA640" s="57"/>
    </row>
    <row r="641" spans="1:27" ht="18">
      <c r="A641" s="100" t="s">
        <v>48</v>
      </c>
      <c r="B641" s="100"/>
      <c r="C641" s="100"/>
      <c r="D641" s="100"/>
      <c r="E641" s="100"/>
      <c r="F641" s="112">
        <f t="shared" si="422"/>
        <v>228</v>
      </c>
      <c r="G641" s="112">
        <f t="shared" si="423"/>
        <v>229</v>
      </c>
      <c r="H641" s="113">
        <f>G604</f>
        <v>276</v>
      </c>
      <c r="I641" s="112">
        <f t="shared" si="421"/>
        <v>276</v>
      </c>
      <c r="J641" s="112">
        <f t="shared" si="411"/>
        <v>224</v>
      </c>
      <c r="K641" s="112">
        <f t="shared" si="411"/>
        <v>225</v>
      </c>
      <c r="L641" s="112">
        <f t="shared" si="412"/>
        <v>352</v>
      </c>
      <c r="M641" s="112">
        <f t="shared" si="413"/>
        <v>355</v>
      </c>
      <c r="S641" s="15"/>
      <c r="T641" s="15"/>
      <c r="U641" s="15"/>
      <c r="AA641" s="57"/>
    </row>
    <row r="642" spans="1:27" ht="18">
      <c r="A642" s="104" t="s">
        <v>103</v>
      </c>
      <c r="B642" s="105"/>
      <c r="C642" s="105"/>
      <c r="D642" s="105"/>
      <c r="E642" s="105"/>
      <c r="F642" s="106"/>
      <c r="G642" s="105"/>
      <c r="H642" s="107"/>
      <c r="I642" s="105"/>
      <c r="J642" s="105"/>
      <c r="K642" s="105"/>
      <c r="L642" s="105"/>
      <c r="M642" s="105"/>
      <c r="S642" s="15"/>
      <c r="T642" s="15"/>
      <c r="U642" s="15"/>
      <c r="AA642" s="57"/>
    </row>
    <row r="643" spans="1:27" ht="18">
      <c r="A643" s="100" t="s">
        <v>53</v>
      </c>
      <c r="B643" s="100"/>
      <c r="C643" s="100"/>
      <c r="D643" s="100"/>
      <c r="E643" s="100"/>
      <c r="F643" s="108">
        <f>N606</f>
        <v>0.16515436630054559</v>
      </c>
      <c r="G643" s="108">
        <f>AD606</f>
        <v>6.3613215738049178E-2</v>
      </c>
      <c r="H643" s="109">
        <f>G606</f>
        <v>5.4703651208688933E-2</v>
      </c>
      <c r="I643" s="108">
        <f>AR606</f>
        <v>-2.4658863821721999E-2</v>
      </c>
      <c r="J643" s="108">
        <f t="shared" si="411"/>
        <v>0.21947974207371773</v>
      </c>
      <c r="K643" s="108">
        <f t="shared" si="411"/>
        <v>4.0771740810983254E-2</v>
      </c>
      <c r="L643" s="108">
        <f t="shared" si="412"/>
        <v>7.4311682585564198E-2</v>
      </c>
      <c r="M643" s="108">
        <f t="shared" si="413"/>
        <v>0.15637065801252309</v>
      </c>
      <c r="S643" s="15"/>
      <c r="T643" s="15"/>
      <c r="U643" s="15"/>
      <c r="AA643" s="57"/>
    </row>
    <row r="644" spans="1:27" ht="18">
      <c r="A644" s="100" t="s">
        <v>54</v>
      </c>
      <c r="B644" s="100"/>
      <c r="C644" s="100"/>
      <c r="D644" s="100"/>
      <c r="E644" s="100"/>
      <c r="F644" s="108">
        <f>N607</f>
        <v>0.58345825334701718</v>
      </c>
      <c r="G644" s="108">
        <f>AD607</f>
        <v>0.57803259478163482</v>
      </c>
      <c r="H644" s="109">
        <f>G607</f>
        <v>3.38065582640069E-2</v>
      </c>
      <c r="I644" s="108">
        <f t="shared" ref="I644" si="424">AR607</f>
        <v>0.17772368197352986</v>
      </c>
      <c r="J644" s="108">
        <f t="shared" si="411"/>
        <v>0.60070567737917235</v>
      </c>
      <c r="K644" s="108">
        <f t="shared" si="411"/>
        <v>0.67764257745767131</v>
      </c>
      <c r="L644" s="108">
        <f t="shared" si="412"/>
        <v>0.13598173707707101</v>
      </c>
      <c r="M644" s="108">
        <f t="shared" si="413"/>
        <v>0.5712062670699285</v>
      </c>
      <c r="S644" s="15"/>
      <c r="T644" s="15"/>
      <c r="U644" s="15"/>
      <c r="AA644" s="57"/>
    </row>
    <row r="645" spans="1:27" ht="18">
      <c r="A645" s="100" t="s">
        <v>0</v>
      </c>
      <c r="B645" s="100"/>
      <c r="C645" s="100"/>
      <c r="D645" s="100"/>
      <c r="E645" s="100"/>
      <c r="F645" s="108">
        <f>K608</f>
        <v>7.5566091400205648E-2</v>
      </c>
      <c r="G645" s="108">
        <f>AA608</f>
        <v>-2.3321149070737901E-2</v>
      </c>
      <c r="H645" s="109"/>
      <c r="I645" s="100"/>
      <c r="J645" s="100"/>
      <c r="K645" s="100"/>
      <c r="L645" s="108">
        <f t="shared" si="412"/>
        <v>6.8550994573492119E-2</v>
      </c>
      <c r="M645" s="108">
        <f t="shared" si="413"/>
        <v>0.1012484711600512</v>
      </c>
      <c r="S645" s="15"/>
      <c r="T645" s="15"/>
      <c r="U645" s="15"/>
      <c r="AA645" s="57"/>
    </row>
    <row r="646" spans="1:27" ht="18">
      <c r="A646" s="100" t="s">
        <v>101</v>
      </c>
      <c r="B646" s="100"/>
      <c r="C646" s="100"/>
      <c r="D646" s="100"/>
      <c r="E646" s="100"/>
      <c r="F646" s="110">
        <f>N609</f>
        <v>5.861897594310296</v>
      </c>
      <c r="G646" s="110">
        <f>AD609</f>
        <v>10.520101158133865</v>
      </c>
      <c r="H646" s="111">
        <f>G609</f>
        <v>2.1823645030368057</v>
      </c>
      <c r="I646" s="110">
        <f t="shared" ref="I646:I648" si="425">AR609</f>
        <v>3.4720798221007252</v>
      </c>
      <c r="J646" s="110">
        <f t="shared" si="411"/>
        <v>6.3152034935406025</v>
      </c>
      <c r="K646" s="110">
        <f t="shared" si="411"/>
        <v>6.6895993323468392</v>
      </c>
      <c r="L646" s="110">
        <f t="shared" si="412"/>
        <v>-0.9948589073262224</v>
      </c>
      <c r="M646" s="110">
        <f t="shared" si="413"/>
        <v>38.902247138892413</v>
      </c>
      <c r="S646" s="15"/>
      <c r="T646" s="15"/>
      <c r="U646" s="15"/>
      <c r="AA646" s="57"/>
    </row>
    <row r="647" spans="1:27" ht="18">
      <c r="A647" s="100" t="s">
        <v>47</v>
      </c>
      <c r="B647" s="100"/>
      <c r="C647" s="100"/>
      <c r="D647" s="100"/>
      <c r="E647" s="100"/>
      <c r="F647" s="110">
        <f t="shared" ref="F647:F648" si="426">N610</f>
        <v>2.9159610566200964</v>
      </c>
      <c r="G647" s="110">
        <f t="shared" ref="G647:G648" si="427">AD610</f>
        <v>3.3988436612764947</v>
      </c>
      <c r="H647" s="111">
        <f>G610</f>
        <v>1.4869583503542143</v>
      </c>
      <c r="I647" s="110">
        <f t="shared" si="425"/>
        <v>-2.2078346219489107</v>
      </c>
      <c r="J647" s="110">
        <f t="shared" si="411"/>
        <v>2.9634584626311722</v>
      </c>
      <c r="K647" s="110">
        <f t="shared" si="411"/>
        <v>2.4554046774769045</v>
      </c>
      <c r="L647" s="110">
        <f t="shared" si="412"/>
        <v>1.4338897463626774</v>
      </c>
      <c r="M647" s="110">
        <f t="shared" si="413"/>
        <v>6.126362159549017</v>
      </c>
      <c r="S647" s="15"/>
      <c r="T647" s="15"/>
      <c r="U647" s="15"/>
      <c r="AA647" s="57"/>
    </row>
    <row r="648" spans="1:27" ht="18">
      <c r="A648" s="100" t="s">
        <v>48</v>
      </c>
      <c r="B648" s="100"/>
      <c r="C648" s="100"/>
      <c r="D648" s="100"/>
      <c r="E648" s="100"/>
      <c r="F648" s="112">
        <f t="shared" si="426"/>
        <v>54</v>
      </c>
      <c r="G648" s="112">
        <f t="shared" si="427"/>
        <v>54</v>
      </c>
      <c r="H648" s="113">
        <f>G611</f>
        <v>56</v>
      </c>
      <c r="I648" s="112">
        <f t="shared" si="425"/>
        <v>56</v>
      </c>
      <c r="J648" s="112">
        <f t="shared" si="411"/>
        <v>54</v>
      </c>
      <c r="K648" s="112">
        <f t="shared" si="411"/>
        <v>54</v>
      </c>
      <c r="L648" s="112">
        <f t="shared" si="412"/>
        <v>59</v>
      </c>
      <c r="M648" s="112">
        <f t="shared" si="413"/>
        <v>59</v>
      </c>
      <c r="S648" s="15"/>
      <c r="T648" s="15"/>
      <c r="U648" s="15"/>
      <c r="AA648" s="57"/>
    </row>
    <row r="649" spans="1:27" ht="18">
      <c r="A649" s="100"/>
      <c r="B649" s="100"/>
      <c r="C649" s="100"/>
      <c r="D649" s="100"/>
      <c r="E649" s="100"/>
      <c r="F649" s="110"/>
      <c r="G649" s="100"/>
      <c r="H649" s="109"/>
      <c r="I649" s="100"/>
      <c r="J649" s="110"/>
      <c r="K649" s="111"/>
      <c r="L649" s="100"/>
      <c r="M649" s="100"/>
      <c r="S649" s="15"/>
      <c r="T649" s="15"/>
      <c r="U649" s="15"/>
      <c r="AA649" s="57"/>
    </row>
    <row r="650" spans="1:27" ht="150" customHeight="1">
      <c r="A650" s="143" t="s">
        <v>38</v>
      </c>
      <c r="B650" s="144"/>
      <c r="C650" s="144"/>
      <c r="D650" s="144"/>
      <c r="E650" s="144"/>
      <c r="F650" s="144"/>
      <c r="G650" s="144"/>
      <c r="H650" s="144"/>
      <c r="I650" s="144"/>
      <c r="J650" s="144"/>
      <c r="K650" s="144"/>
      <c r="L650" s="144"/>
      <c r="M650" s="144"/>
      <c r="S650" s="15"/>
      <c r="T650" s="15"/>
      <c r="U650" s="15"/>
      <c r="AA650" s="57"/>
    </row>
    <row r="651" spans="1:27">
      <c r="E651" s="15"/>
      <c r="S651" s="15"/>
      <c r="T651" s="15"/>
      <c r="U651" s="15"/>
      <c r="AA651" s="57"/>
    </row>
    <row r="652" spans="1:27">
      <c r="E652" s="15"/>
      <c r="S652" s="15"/>
      <c r="T652" s="15"/>
      <c r="U652" s="15"/>
      <c r="AA652" s="57"/>
    </row>
    <row r="653" spans="1:27">
      <c r="A653" s="64" t="s">
        <v>6</v>
      </c>
      <c r="B653" s="64"/>
      <c r="C653" s="64"/>
      <c r="D653" s="64"/>
      <c r="E653" s="64"/>
      <c r="F653" s="65"/>
      <c r="G653" s="64"/>
      <c r="J653" t="s">
        <v>82</v>
      </c>
      <c r="M653" s="73"/>
      <c r="S653" s="15"/>
      <c r="T653" s="15"/>
      <c r="U653" s="15"/>
      <c r="AA653" s="57"/>
    </row>
    <row r="654" spans="1:27">
      <c r="A654" s="64" t="s">
        <v>71</v>
      </c>
      <c r="B654" s="64"/>
      <c r="C654" s="64"/>
      <c r="D654" s="64"/>
      <c r="E654" s="64"/>
      <c r="F654" s="65"/>
      <c r="G654" s="64"/>
      <c r="J654" t="s">
        <v>7</v>
      </c>
      <c r="K654" s="73" t="s">
        <v>9</v>
      </c>
      <c r="L654" s="8" t="s">
        <v>127</v>
      </c>
      <c r="M654" t="s">
        <v>10</v>
      </c>
      <c r="S654" s="15"/>
      <c r="T654" s="15"/>
      <c r="U654" s="15"/>
      <c r="AA654" s="57"/>
    </row>
    <row r="655" spans="1:27">
      <c r="A655" s="64" t="s">
        <v>72</v>
      </c>
      <c r="B655" s="64"/>
      <c r="C655" s="64"/>
      <c r="D655" s="64"/>
      <c r="E655" s="64"/>
      <c r="F655" s="66">
        <f>EXP(F624+0.5 *(F623^2))-1</f>
        <v>0.4094562713207226</v>
      </c>
      <c r="G655" s="66">
        <f>EXP(G624+0.5 *(G623^2))-1</f>
        <v>9.6550812054206272</v>
      </c>
      <c r="H655"/>
      <c r="I655" s="63" t="s">
        <v>92</v>
      </c>
      <c r="J655" s="69">
        <f>K622/J623</f>
        <v>0.30525779709235701</v>
      </c>
      <c r="K655" s="73">
        <f>J622/J623</f>
        <v>0.22197585658150512</v>
      </c>
      <c r="L655" s="70">
        <f>I622/H623</f>
        <v>0.45208245430531341</v>
      </c>
      <c r="M655" s="75">
        <f>H622/H623</f>
        <v>0.66509820240538831</v>
      </c>
      <c r="S655" s="15"/>
      <c r="T655" s="15"/>
      <c r="U655" s="15"/>
      <c r="AA655" s="57"/>
    </row>
    <row r="656" spans="1:27">
      <c r="A656" s="64" t="s">
        <v>73</v>
      </c>
      <c r="B656" s="64"/>
      <c r="C656" s="64"/>
      <c r="D656" s="64"/>
      <c r="E656" s="64"/>
      <c r="F656" s="66">
        <f>F623/(SQRT(F627)-1)</f>
        <v>5.0638780128477737E-2</v>
      </c>
      <c r="G656" s="66">
        <f>G623/(SQRT(G627)-1)</f>
        <v>0.13482356831461612</v>
      </c>
      <c r="I656" s="63" t="s">
        <v>66</v>
      </c>
      <c r="J656" s="69">
        <f>(F660-M629)/F630</f>
        <v>0.21336754584889181</v>
      </c>
      <c r="K656" s="73">
        <f>J629/J630</f>
        <v>0.36355647015664866</v>
      </c>
      <c r="L656" s="70">
        <f>I629/H630</f>
        <v>0.73560947348403527</v>
      </c>
      <c r="M656" s="75">
        <f>H629/H630</f>
        <v>0.84809929542022655</v>
      </c>
      <c r="S656" s="15"/>
      <c r="T656" s="15"/>
      <c r="U656" s="15"/>
      <c r="AA656" s="57"/>
    </row>
    <row r="657" spans="1:27">
      <c r="A657" s="64" t="s">
        <v>74</v>
      </c>
      <c r="B657" s="64"/>
      <c r="C657" s="64"/>
      <c r="D657" s="64"/>
      <c r="E657" s="64"/>
      <c r="F657" s="67">
        <f>(F622-F655)/F656</f>
        <v>-5.5775211866592533</v>
      </c>
      <c r="G657" s="67">
        <f>(G622-G655)/G656</f>
        <v>-70.048753702471032</v>
      </c>
      <c r="I657" s="63" t="s">
        <v>93</v>
      </c>
      <c r="J657" s="69">
        <f>K636/J637</f>
        <v>0.3464444821032201</v>
      </c>
      <c r="K657" s="73">
        <f>J636/J637</f>
        <v>0.2010435062817153</v>
      </c>
      <c r="L657" s="70">
        <f>I636/H637</f>
        <v>0.56028016857799856</v>
      </c>
      <c r="M657" s="75">
        <f>H636/H637</f>
        <v>0.60775608249261481</v>
      </c>
      <c r="S657" s="15"/>
      <c r="T657" s="15"/>
      <c r="U657" s="15"/>
      <c r="AA657" s="57"/>
    </row>
    <row r="658" spans="1:27">
      <c r="A658" s="64"/>
      <c r="B658" s="64"/>
      <c r="C658" s="64"/>
      <c r="D658" s="64"/>
      <c r="E658" s="64"/>
      <c r="F658" s="66"/>
      <c r="G658" s="66"/>
      <c r="I658" s="63" t="s">
        <v>103</v>
      </c>
      <c r="J658" s="69">
        <f>K643/J644</f>
        <v>6.7873073863504801E-2</v>
      </c>
      <c r="K658" s="73">
        <f>J643/J644</f>
        <v>0.36536984806151512</v>
      </c>
      <c r="L658" s="70">
        <f>I643/H644</f>
        <v>-0.72941065544598038</v>
      </c>
      <c r="M658" s="75">
        <f>H643/H644</f>
        <v>1.6181372496274107</v>
      </c>
      <c r="S658" s="15"/>
      <c r="T658" s="15"/>
      <c r="U658" s="15"/>
      <c r="AA658" s="57"/>
    </row>
    <row r="659" spans="1:27">
      <c r="A659" s="64" t="s">
        <v>75</v>
      </c>
      <c r="B659" s="64"/>
      <c r="C659" s="64"/>
      <c r="D659" s="64"/>
      <c r="E659" s="64"/>
      <c r="F659" s="66"/>
      <c r="G659" s="66"/>
      <c r="I659" t="s">
        <v>8</v>
      </c>
      <c r="J659">
        <v>0.38</v>
      </c>
      <c r="K659" s="72">
        <f>11.5/21.47</f>
        <v>0.53563111318118306</v>
      </c>
      <c r="L659" s="71">
        <v>0.33</v>
      </c>
      <c r="M659" s="75">
        <f>4.04/0.98</f>
        <v>4.1224489795918364</v>
      </c>
      <c r="S659" s="15"/>
      <c r="T659" s="15"/>
      <c r="U659" s="15"/>
      <c r="AA659" s="57"/>
    </row>
    <row r="660" spans="1:27">
      <c r="A660" s="64" t="s">
        <v>76</v>
      </c>
      <c r="B660" s="64"/>
      <c r="C660" s="64"/>
      <c r="D660" s="64"/>
      <c r="E660" s="64"/>
      <c r="F660" s="66">
        <f>EXP(F631+0.5*(F630^2))-1</f>
        <v>8.450126549302861E-2</v>
      </c>
      <c r="G660" s="66"/>
      <c r="S660" s="15"/>
      <c r="T660" s="15"/>
      <c r="U660" s="15"/>
      <c r="AA660" s="57"/>
    </row>
    <row r="661" spans="1:27">
      <c r="A661" s="64" t="s">
        <v>77</v>
      </c>
      <c r="B661" s="64"/>
      <c r="C661" s="64"/>
      <c r="D661" s="64"/>
      <c r="E661" s="64"/>
      <c r="F661" s="66">
        <f>1/(F634-1)</f>
        <v>0.1</v>
      </c>
      <c r="G661" s="66"/>
      <c r="S661" s="15"/>
      <c r="T661" s="15"/>
      <c r="U661" s="15"/>
      <c r="AA661" s="57"/>
    </row>
    <row r="662" spans="1:27">
      <c r="A662" s="64" t="s">
        <v>78</v>
      </c>
      <c r="B662" s="64"/>
      <c r="C662" s="64"/>
      <c r="D662" s="64"/>
      <c r="E662" s="64"/>
      <c r="F662" s="68">
        <f>(F629-F660)/F661</f>
        <v>-1.1153550350847978</v>
      </c>
      <c r="G662" s="66"/>
      <c r="K662"/>
      <c r="S662" s="15"/>
      <c r="T662" s="15"/>
      <c r="U662" s="15"/>
      <c r="AA662" s="57"/>
    </row>
    <row r="663" spans="1:27">
      <c r="A663" s="64"/>
      <c r="B663" s="64"/>
      <c r="C663" s="64"/>
      <c r="D663" s="64"/>
      <c r="E663" s="64"/>
      <c r="F663" s="66"/>
      <c r="G663" s="66"/>
      <c r="K663"/>
      <c r="S663" s="15"/>
      <c r="T663" s="15"/>
      <c r="U663" s="15"/>
      <c r="AA663" s="57"/>
    </row>
    <row r="664" spans="1:27">
      <c r="A664" s="64"/>
      <c r="B664" s="64"/>
      <c r="C664" s="64"/>
      <c r="D664" s="64"/>
      <c r="E664" s="64"/>
      <c r="F664" s="66"/>
      <c r="G664" s="66"/>
      <c r="K664"/>
      <c r="S664" s="15"/>
      <c r="T664" s="15"/>
      <c r="U664" s="15"/>
      <c r="AA664" s="57"/>
    </row>
    <row r="665" spans="1:27">
      <c r="A665" s="64" t="s">
        <v>79</v>
      </c>
      <c r="B665" s="64"/>
      <c r="C665" s="64"/>
      <c r="D665" s="64"/>
      <c r="E665" s="64"/>
      <c r="F665" s="65"/>
      <c r="G665" s="64"/>
      <c r="K665"/>
      <c r="S665" s="15"/>
      <c r="T665" s="15"/>
      <c r="U665" s="15"/>
      <c r="AA665" s="57"/>
    </row>
    <row r="666" spans="1:27">
      <c r="A666" s="64" t="s">
        <v>76</v>
      </c>
      <c r="B666" s="64"/>
      <c r="C666" s="64"/>
      <c r="D666" s="64"/>
      <c r="E666" s="64"/>
      <c r="F666" s="66">
        <f>EXP(F638+0.5*(F637^2))-1</f>
        <v>0.46789009990221953</v>
      </c>
      <c r="G666" s="66">
        <f>EXP(G638+0.5*(G637^2))-1</f>
        <v>18.949835556877566</v>
      </c>
      <c r="K666"/>
      <c r="S666" s="15"/>
      <c r="T666" s="15"/>
      <c r="U666" s="15"/>
      <c r="AA666" s="57"/>
    </row>
    <row r="667" spans="1:27">
      <c r="A667" s="64" t="s">
        <v>77</v>
      </c>
      <c r="B667" s="64"/>
      <c r="C667" s="64"/>
      <c r="D667" s="64"/>
      <c r="E667" s="64"/>
      <c r="F667" s="66">
        <f>F637/SQRT(((F641)-1))</f>
        <v>5.823927475140659E-2</v>
      </c>
      <c r="G667" s="66">
        <f>G637/SQRT(((G641)-1))</f>
        <v>0.16217309349796591</v>
      </c>
      <c r="K667"/>
      <c r="S667" s="15"/>
      <c r="T667" s="15"/>
      <c r="U667" s="15"/>
      <c r="AA667" s="57"/>
    </row>
    <row r="668" spans="1:27">
      <c r="A668" s="64" t="s">
        <v>78</v>
      </c>
      <c r="B668" s="64"/>
      <c r="C668" s="64"/>
      <c r="D668" s="64"/>
      <c r="E668" s="64"/>
      <c r="F668" s="65">
        <f>(F636-F666)/F667</f>
        <v>-5.8804444585230637</v>
      </c>
      <c r="G668" s="65">
        <f>(G636-G666)/G667</f>
        <v>-115.26467297817796</v>
      </c>
      <c r="K668"/>
      <c r="S668" s="15"/>
      <c r="T668" s="15"/>
      <c r="U668" s="15"/>
      <c r="AA668" s="57"/>
    </row>
    <row r="669" spans="1:27">
      <c r="A669" s="64"/>
      <c r="B669" s="64"/>
      <c r="C669" s="64"/>
      <c r="D669" s="64"/>
      <c r="E669" s="64"/>
      <c r="F669" s="64"/>
      <c r="G669" s="64"/>
      <c r="K669"/>
      <c r="S669" s="15"/>
      <c r="T669" s="15"/>
      <c r="U669" s="15"/>
      <c r="AA669" s="57"/>
    </row>
    <row r="670" spans="1:27">
      <c r="A670" s="64"/>
      <c r="B670" s="64"/>
      <c r="C670" s="64"/>
      <c r="D670" s="64"/>
      <c r="E670" s="64"/>
      <c r="F670" s="65"/>
      <c r="G670" s="64"/>
      <c r="K670"/>
      <c r="S670" s="15"/>
      <c r="T670" s="15"/>
      <c r="U670" s="15"/>
      <c r="AA670" s="57"/>
    </row>
    <row r="671" spans="1:27">
      <c r="A671" s="64" t="s">
        <v>80</v>
      </c>
      <c r="B671" s="64"/>
      <c r="C671" s="64"/>
      <c r="D671" s="64"/>
      <c r="E671" s="64"/>
      <c r="F671" s="65"/>
      <c r="G671" s="64"/>
      <c r="K671"/>
      <c r="S671" s="15"/>
      <c r="T671" s="15"/>
      <c r="U671" s="15"/>
      <c r="AA671" s="57"/>
    </row>
    <row r="672" spans="1:27">
      <c r="A672" s="64" t="s">
        <v>76</v>
      </c>
      <c r="B672" s="64"/>
      <c r="C672" s="64"/>
      <c r="D672" s="64"/>
      <c r="E672" s="64"/>
      <c r="F672" s="66">
        <f>EXP(F645+0.5*(F644^2))-1</f>
        <v>0.2786155079126349</v>
      </c>
      <c r="G672" s="66">
        <f>EXP(G645+0.5*(G644^2))-1</f>
        <v>0.15458352120404917</v>
      </c>
      <c r="K672"/>
      <c r="S672" s="15"/>
      <c r="T672" s="15"/>
      <c r="U672" s="15"/>
      <c r="AA672" s="57"/>
    </row>
    <row r="673" spans="1:27">
      <c r="A673" s="64" t="s">
        <v>77</v>
      </c>
      <c r="B673" s="64"/>
      <c r="C673" s="64"/>
      <c r="D673" s="64"/>
      <c r="E673" s="64"/>
      <c r="F673" s="66">
        <f>F644/(SQRT(F648)-1)</f>
        <v>9.1905344794229044E-2</v>
      </c>
      <c r="G673" s="66">
        <f>G644/(SQRT(1946-1888)-1)</f>
        <v>8.7371889200567363E-2</v>
      </c>
      <c r="K673"/>
      <c r="S673" s="15"/>
      <c r="T673" s="15"/>
      <c r="U673" s="15"/>
      <c r="AA673" s="57"/>
    </row>
    <row r="674" spans="1:27">
      <c r="A674" s="64" t="s">
        <v>78</v>
      </c>
      <c r="B674" s="64"/>
      <c r="C674" s="64"/>
      <c r="D674" s="64"/>
      <c r="E674" s="64"/>
      <c r="F674" s="67">
        <f>(F643-F672)/F673</f>
        <v>-1.2345434519191729</v>
      </c>
      <c r="G674" s="67">
        <f>(G643-G672)/G673</f>
        <v>-1.0411850573263015</v>
      </c>
      <c r="S674" s="15"/>
      <c r="T674" s="15"/>
      <c r="U674" s="15"/>
      <c r="AA674" s="57"/>
    </row>
    <row r="675" spans="1:27">
      <c r="E675" s="15"/>
      <c r="S675" s="15"/>
      <c r="T675" s="15"/>
      <c r="U675" s="15"/>
      <c r="AA675" s="57"/>
    </row>
    <row r="676" spans="1:27">
      <c r="E676" s="15"/>
      <c r="S676" s="15"/>
      <c r="T676" s="15"/>
      <c r="U676" s="15"/>
      <c r="AA676" s="57"/>
    </row>
    <row r="677" spans="1:27">
      <c r="E677" s="15"/>
      <c r="S677" s="15"/>
      <c r="T677" s="15"/>
      <c r="U677" s="15"/>
      <c r="AA677" s="57"/>
    </row>
    <row r="678" spans="1:27">
      <c r="E678" s="15"/>
      <c r="S678" s="15"/>
      <c r="T678" s="15"/>
      <c r="U678" s="15"/>
      <c r="AA678" s="57"/>
    </row>
    <row r="679" spans="1:27">
      <c r="E679" s="15"/>
      <c r="S679" s="15"/>
      <c r="T679" s="15"/>
      <c r="U679" s="15"/>
      <c r="AA679" s="57"/>
    </row>
    <row r="680" spans="1:27">
      <c r="E680" s="15"/>
      <c r="S680" s="15"/>
      <c r="T680" s="15"/>
      <c r="U680" s="15"/>
      <c r="AA680" s="57"/>
    </row>
    <row r="681" spans="1:27">
      <c r="E681" s="15"/>
      <c r="S681" s="15"/>
      <c r="T681" s="15"/>
      <c r="U681" s="15"/>
      <c r="AA681" s="57"/>
    </row>
    <row r="682" spans="1:27">
      <c r="E682" s="15"/>
      <c r="S682" s="15"/>
      <c r="T682" s="15"/>
      <c r="U682" s="15"/>
      <c r="AA682" s="57"/>
    </row>
    <row r="683" spans="1:27">
      <c r="E683" s="15"/>
      <c r="S683" s="15"/>
      <c r="T683" s="15"/>
      <c r="U683" s="15"/>
      <c r="AA683" s="57"/>
    </row>
    <row r="684" spans="1:27">
      <c r="E684" s="15"/>
      <c r="S684" s="15"/>
      <c r="T684" s="15"/>
      <c r="U684" s="15"/>
      <c r="AA684" s="57"/>
    </row>
    <row r="685" spans="1:27">
      <c r="E685" s="15"/>
      <c r="S685" s="15"/>
      <c r="T685" s="15"/>
      <c r="U685" s="15"/>
      <c r="AA685" s="57"/>
    </row>
    <row r="686" spans="1:27">
      <c r="E686" s="15"/>
      <c r="S686" s="15"/>
      <c r="T686" s="15"/>
      <c r="U686" s="15"/>
      <c r="AA686" s="57"/>
    </row>
    <row r="687" spans="1:27">
      <c r="E687" s="15"/>
      <c r="S687" s="15"/>
      <c r="T687" s="15"/>
      <c r="U687" s="15"/>
      <c r="AA687" s="57"/>
    </row>
    <row r="688" spans="1:27">
      <c r="E688" s="15"/>
      <c r="S688" s="15"/>
      <c r="T688" s="15"/>
      <c r="U688" s="15"/>
      <c r="AA688" s="57"/>
    </row>
    <row r="689" spans="5:27">
      <c r="E689" s="15"/>
      <c r="S689" s="15"/>
      <c r="T689" s="15"/>
      <c r="U689" s="15"/>
      <c r="AA689" s="57"/>
    </row>
    <row r="690" spans="5:27">
      <c r="E690" s="15"/>
      <c r="S690" s="15"/>
      <c r="T690" s="15"/>
      <c r="U690" s="15"/>
      <c r="AA690" s="57"/>
    </row>
    <row r="691" spans="5:27">
      <c r="E691" s="15"/>
      <c r="S691" s="15"/>
      <c r="T691" s="15"/>
      <c r="U691" s="15"/>
      <c r="AA691" s="57"/>
    </row>
    <row r="692" spans="5:27">
      <c r="E692" s="15"/>
      <c r="S692" s="15"/>
      <c r="T692" s="15"/>
      <c r="U692" s="15"/>
      <c r="AA692" s="57"/>
    </row>
    <row r="693" spans="5:27">
      <c r="E693" s="15"/>
      <c r="S693" s="15"/>
      <c r="T693" s="15"/>
      <c r="U693" s="15"/>
      <c r="AA693" s="57"/>
    </row>
    <row r="694" spans="5:27">
      <c r="E694" s="15"/>
      <c r="S694" s="15"/>
      <c r="T694" s="15"/>
      <c r="U694" s="15"/>
      <c r="AA694" s="57"/>
    </row>
    <row r="695" spans="5:27">
      <c r="E695" s="15"/>
      <c r="S695" s="15"/>
      <c r="T695" s="15"/>
      <c r="U695" s="15"/>
      <c r="AA695" s="57"/>
    </row>
    <row r="696" spans="5:27">
      <c r="E696" s="15"/>
      <c r="S696" s="15"/>
      <c r="T696" s="15"/>
      <c r="U696" s="15"/>
      <c r="AA696" s="57"/>
    </row>
    <row r="697" spans="5:27">
      <c r="E697" s="15"/>
      <c r="S697" s="15"/>
      <c r="T697" s="15"/>
      <c r="U697" s="15"/>
      <c r="AA697" s="57"/>
    </row>
    <row r="698" spans="5:27">
      <c r="E698" s="15"/>
      <c r="S698" s="15"/>
      <c r="T698" s="15"/>
      <c r="U698" s="15"/>
      <c r="AA698" s="57"/>
    </row>
    <row r="699" spans="5:27">
      <c r="E699" s="15"/>
      <c r="S699" s="15"/>
      <c r="T699" s="15"/>
      <c r="U699" s="15"/>
      <c r="AA699" s="57"/>
    </row>
    <row r="700" spans="5:27">
      <c r="E700" s="15"/>
      <c r="S700" s="15"/>
      <c r="T700" s="15"/>
      <c r="U700" s="15"/>
      <c r="AA700" s="57"/>
    </row>
    <row r="701" spans="5:27">
      <c r="E701" s="15"/>
      <c r="S701" s="15"/>
      <c r="T701" s="15"/>
      <c r="U701" s="15"/>
      <c r="AA701" s="57"/>
    </row>
    <row r="702" spans="5:27">
      <c r="E702" s="15"/>
      <c r="S702" s="15"/>
      <c r="T702" s="15"/>
      <c r="U702" s="15"/>
    </row>
    <row r="703" spans="5:27">
      <c r="E703" s="15"/>
      <c r="S703" s="15"/>
      <c r="T703" s="15"/>
      <c r="U703" s="15"/>
    </row>
    <row r="704" spans="5:27">
      <c r="E704" s="15"/>
      <c r="S704" s="15"/>
      <c r="T704" s="15"/>
      <c r="U704" s="15"/>
    </row>
    <row r="705" spans="5:21">
      <c r="E705" s="15"/>
      <c r="S705" s="15"/>
      <c r="T705" s="15"/>
      <c r="U705" s="15"/>
    </row>
    <row r="706" spans="5:21">
      <c r="E706" s="15"/>
      <c r="S706" s="15"/>
      <c r="T706" s="15"/>
      <c r="U706" s="15"/>
    </row>
    <row r="707" spans="5:21">
      <c r="E707" s="15"/>
      <c r="S707" s="15"/>
      <c r="T707" s="15"/>
      <c r="U707" s="15"/>
    </row>
    <row r="708" spans="5:21">
      <c r="E708" s="15"/>
      <c r="S708" s="15"/>
      <c r="T708" s="15"/>
      <c r="U708" s="15"/>
    </row>
    <row r="709" spans="5:21">
      <c r="E709" s="15"/>
      <c r="S709" s="15"/>
      <c r="T709" s="15"/>
      <c r="U709" s="15"/>
    </row>
    <row r="710" spans="5:21">
      <c r="E710" s="15"/>
      <c r="S710" s="15"/>
      <c r="T710" s="15"/>
      <c r="U710" s="15"/>
    </row>
    <row r="711" spans="5:21">
      <c r="E711" s="15"/>
      <c r="S711" s="15"/>
      <c r="T711" s="15"/>
      <c r="U711" s="15"/>
    </row>
    <row r="712" spans="5:21">
      <c r="E712" s="15"/>
      <c r="S712" s="15"/>
      <c r="T712" s="15"/>
      <c r="U712" s="15"/>
    </row>
    <row r="713" spans="5:21">
      <c r="E713" s="15"/>
      <c r="S713" s="15"/>
      <c r="T713" s="15"/>
      <c r="U713" s="15"/>
    </row>
    <row r="714" spans="5:21">
      <c r="E714" s="15"/>
      <c r="S714" s="15"/>
      <c r="T714" s="15"/>
      <c r="U714" s="15"/>
    </row>
    <row r="715" spans="5:21">
      <c r="E715" s="15"/>
      <c r="S715" s="15"/>
      <c r="T715" s="15"/>
      <c r="U715" s="15"/>
    </row>
    <row r="716" spans="5:21">
      <c r="E716" s="15"/>
      <c r="S716" s="15"/>
      <c r="T716" s="15"/>
      <c r="U716" s="15"/>
    </row>
    <row r="717" spans="5:21">
      <c r="E717" s="15"/>
      <c r="S717" s="15"/>
      <c r="T717" s="15"/>
      <c r="U717" s="15"/>
    </row>
    <row r="718" spans="5:21">
      <c r="E718" s="15"/>
      <c r="S718" s="15"/>
      <c r="T718" s="15"/>
      <c r="U718" s="15"/>
    </row>
    <row r="719" spans="5:21">
      <c r="E719" s="15"/>
      <c r="S719" s="15"/>
      <c r="T719" s="15"/>
      <c r="U719" s="15"/>
    </row>
    <row r="720" spans="5:21">
      <c r="E720" s="15"/>
      <c r="S720" s="15"/>
      <c r="T720" s="15"/>
      <c r="U720" s="15"/>
    </row>
    <row r="721" spans="5:21">
      <c r="E721" s="15"/>
      <c r="S721" s="15"/>
      <c r="T721" s="15"/>
      <c r="U721" s="15"/>
    </row>
    <row r="722" spans="5:21">
      <c r="E722" s="15"/>
      <c r="S722" s="15"/>
      <c r="T722" s="15"/>
      <c r="U722" s="15"/>
    </row>
    <row r="723" spans="5:21">
      <c r="E723" s="15"/>
      <c r="S723" s="15"/>
      <c r="T723" s="15"/>
      <c r="U723" s="15"/>
    </row>
    <row r="724" spans="5:21">
      <c r="E724" s="15"/>
      <c r="S724" s="15"/>
      <c r="T724" s="15"/>
      <c r="U724" s="15"/>
    </row>
    <row r="725" spans="5:21">
      <c r="E725" s="15"/>
      <c r="S725" s="15"/>
      <c r="T725" s="15"/>
      <c r="U725" s="15"/>
    </row>
    <row r="726" spans="5:21">
      <c r="E726" s="15"/>
      <c r="S726" s="15"/>
      <c r="T726" s="15"/>
      <c r="U726" s="15"/>
    </row>
    <row r="727" spans="5:21">
      <c r="E727" s="15"/>
      <c r="S727" s="15"/>
      <c r="T727" s="15"/>
      <c r="U727" s="15"/>
    </row>
    <row r="728" spans="5:21">
      <c r="E728" s="15"/>
      <c r="S728" s="15"/>
      <c r="T728" s="15"/>
      <c r="U728" s="15"/>
    </row>
    <row r="729" spans="5:21">
      <c r="E729" s="15"/>
      <c r="S729" s="15"/>
      <c r="T729" s="15"/>
      <c r="U729" s="15"/>
    </row>
    <row r="730" spans="5:21">
      <c r="E730" s="15"/>
      <c r="S730" s="15"/>
      <c r="T730" s="15"/>
      <c r="U730" s="15"/>
    </row>
    <row r="731" spans="5:21">
      <c r="E731" s="15"/>
      <c r="S731" s="15"/>
      <c r="T731" s="15"/>
      <c r="U731" s="15"/>
    </row>
    <row r="732" spans="5:21">
      <c r="E732" s="15"/>
      <c r="S732" s="15"/>
      <c r="T732" s="15"/>
      <c r="U732" s="15"/>
    </row>
    <row r="733" spans="5:21">
      <c r="E733" s="15"/>
      <c r="S733" s="15"/>
      <c r="T733" s="15"/>
      <c r="U733" s="15"/>
    </row>
    <row r="734" spans="5:21">
      <c r="E734" s="15"/>
      <c r="S734" s="15"/>
      <c r="T734" s="15"/>
      <c r="U734" s="15"/>
    </row>
    <row r="735" spans="5:21">
      <c r="E735" s="15"/>
      <c r="S735" s="15"/>
      <c r="T735" s="15"/>
      <c r="U735" s="15"/>
    </row>
    <row r="736" spans="5:21">
      <c r="E736" s="15"/>
      <c r="S736" s="15"/>
      <c r="T736" s="15"/>
      <c r="U736" s="15"/>
    </row>
    <row r="737" spans="5:21">
      <c r="E737" s="15"/>
      <c r="S737" s="15"/>
      <c r="T737" s="15"/>
      <c r="U737" s="15"/>
    </row>
    <row r="738" spans="5:21">
      <c r="E738" s="15"/>
      <c r="S738" s="15"/>
      <c r="T738" s="15"/>
      <c r="U738" s="15"/>
    </row>
    <row r="739" spans="5:21">
      <c r="E739" s="15"/>
      <c r="S739" s="15"/>
      <c r="T739" s="15"/>
      <c r="U739" s="15"/>
    </row>
    <row r="740" spans="5:21">
      <c r="E740" s="15"/>
      <c r="S740" s="15"/>
      <c r="T740" s="15"/>
      <c r="U740" s="15"/>
    </row>
    <row r="741" spans="5:21">
      <c r="E741" s="15"/>
      <c r="S741" s="15"/>
      <c r="T741" s="15"/>
      <c r="U741" s="15"/>
    </row>
    <row r="742" spans="5:21">
      <c r="E742" s="15"/>
      <c r="S742" s="15"/>
      <c r="T742" s="15"/>
      <c r="U742" s="15"/>
    </row>
    <row r="743" spans="5:21">
      <c r="E743" s="15"/>
      <c r="S743" s="15"/>
      <c r="T743" s="15"/>
      <c r="U743" s="15"/>
    </row>
    <row r="744" spans="5:21">
      <c r="E744" s="15"/>
      <c r="S744" s="15"/>
      <c r="T744" s="15"/>
      <c r="U744" s="15"/>
    </row>
    <row r="745" spans="5:21">
      <c r="E745" s="15"/>
      <c r="S745" s="15"/>
      <c r="T745" s="15"/>
      <c r="U745" s="15"/>
    </row>
    <row r="746" spans="5:21">
      <c r="E746" s="15"/>
      <c r="S746" s="15"/>
      <c r="T746" s="15"/>
      <c r="U746" s="15"/>
    </row>
    <row r="747" spans="5:21">
      <c r="E747" s="15"/>
      <c r="S747" s="15"/>
      <c r="T747" s="15"/>
      <c r="U747" s="15"/>
    </row>
    <row r="748" spans="5:21">
      <c r="E748" s="15"/>
      <c r="S748" s="15"/>
      <c r="T748" s="15"/>
      <c r="U748" s="15"/>
    </row>
    <row r="749" spans="5:21">
      <c r="E749" s="15"/>
      <c r="S749" s="15"/>
      <c r="T749" s="15"/>
      <c r="U749" s="15"/>
    </row>
    <row r="750" spans="5:21">
      <c r="E750" s="15"/>
      <c r="S750" s="15"/>
      <c r="T750" s="15"/>
      <c r="U750" s="15"/>
    </row>
    <row r="751" spans="5:21">
      <c r="E751" s="15"/>
      <c r="S751" s="15"/>
      <c r="T751" s="15"/>
      <c r="U751" s="15"/>
    </row>
    <row r="752" spans="5:21">
      <c r="E752" s="15"/>
      <c r="S752" s="15"/>
      <c r="T752" s="15"/>
      <c r="U752" s="15"/>
    </row>
    <row r="753" spans="5:21">
      <c r="E753" s="15"/>
      <c r="S753" s="15"/>
      <c r="T753" s="15"/>
      <c r="U753" s="15"/>
    </row>
    <row r="754" spans="5:21">
      <c r="E754" s="15"/>
      <c r="S754" s="15"/>
      <c r="T754" s="15"/>
      <c r="U754" s="15"/>
    </row>
  </sheetData>
  <sheetCalcPr fullCalcOnLoad="1"/>
  <mergeCells count="16">
    <mergeCell ref="A650:M650"/>
    <mergeCell ref="A618:M618"/>
    <mergeCell ref="AN1:AQ1"/>
    <mergeCell ref="I2:J2"/>
    <mergeCell ref="G2:H2"/>
    <mergeCell ref="AI1:AL1"/>
    <mergeCell ref="AE1:AH1"/>
    <mergeCell ref="X1:AD1"/>
    <mergeCell ref="P1:V1"/>
    <mergeCell ref="AA2:AD2"/>
    <mergeCell ref="AF2:AH2"/>
    <mergeCell ref="AJ2:AL2"/>
    <mergeCell ref="Q2:R2"/>
    <mergeCell ref="K2:N2"/>
    <mergeCell ref="Y2:Z2"/>
    <mergeCell ref="S2:V2"/>
  </mergeCells>
  <phoneticPr fontId="3"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S579"/>
  <sheetViews>
    <sheetView workbookViewId="0">
      <pane xSplit="1" ySplit="1" topLeftCell="B2" activePane="bottomRight" state="frozen"/>
      <selection pane="topRight" activeCell="B1" sqref="B1"/>
      <selection pane="bottomLeft" activeCell="A2" sqref="A2"/>
      <selection pane="bottomRight" activeCell="R3" sqref="R3"/>
    </sheetView>
  </sheetViews>
  <sheetFormatPr baseColWidth="10" defaultRowHeight="14"/>
  <sheetData>
    <row r="1" spans="1:19">
      <c r="A1" t="s">
        <v>2</v>
      </c>
      <c r="B1" s="126" t="s">
        <v>3</v>
      </c>
      <c r="C1" s="126" t="s">
        <v>4</v>
      </c>
      <c r="D1" s="126" t="s">
        <v>5</v>
      </c>
      <c r="E1" s="126" t="s">
        <v>20</v>
      </c>
      <c r="F1" s="126" t="s">
        <v>21</v>
      </c>
      <c r="G1" s="126" t="s">
        <v>22</v>
      </c>
      <c r="H1" s="126" t="s">
        <v>23</v>
      </c>
      <c r="I1" s="126" t="s">
        <v>24</v>
      </c>
      <c r="J1" s="126" t="s">
        <v>25</v>
      </c>
      <c r="K1" s="126" t="s">
        <v>26</v>
      </c>
      <c r="L1" s="126" t="s">
        <v>27</v>
      </c>
      <c r="M1" s="126" t="s">
        <v>28</v>
      </c>
      <c r="N1" s="126" t="s">
        <v>29</v>
      </c>
      <c r="O1" s="126" t="s">
        <v>30</v>
      </c>
      <c r="P1" s="126" t="s">
        <v>31</v>
      </c>
      <c r="Q1" s="126" t="s">
        <v>32</v>
      </c>
      <c r="R1" s="126" t="s">
        <v>33</v>
      </c>
      <c r="S1" s="126" t="s">
        <v>34</v>
      </c>
    </row>
    <row r="2" spans="1:19">
      <c r="A2">
        <v>1372</v>
      </c>
      <c r="B2" s="126"/>
      <c r="C2" s="126"/>
      <c r="D2" s="126"/>
      <c r="E2" s="126"/>
      <c r="F2" s="126"/>
      <c r="G2" s="126"/>
      <c r="H2" s="126"/>
      <c r="I2" s="126"/>
      <c r="J2" s="126"/>
      <c r="K2" s="126"/>
      <c r="L2" s="126"/>
      <c r="M2" s="126"/>
      <c r="N2" s="126"/>
      <c r="O2" s="126"/>
      <c r="P2" s="126">
        <f>IF(ISERR(data!X4),"",data!X4)</f>
        <v>166.41</v>
      </c>
      <c r="Q2" s="126">
        <f>IF(ISERR(data!Y4),"",data!Y4)</f>
        <v>11.639659776750003</v>
      </c>
      <c r="R2" s="126">
        <f>'data 2 WNG adds'!I5</f>
        <v>166.41</v>
      </c>
      <c r="S2" s="126">
        <f>IF(ISERR(data!AA4),"",data!AA4)</f>
        <v>6664.7204999999994</v>
      </c>
    </row>
    <row r="3" spans="1:19">
      <c r="A3">
        <v>1373</v>
      </c>
      <c r="B3" s="126"/>
      <c r="C3" s="126"/>
      <c r="D3" s="126"/>
      <c r="E3" s="126"/>
      <c r="F3" s="126"/>
      <c r="G3" s="126"/>
      <c r="H3" s="126"/>
      <c r="I3" s="126"/>
      <c r="J3" s="126"/>
      <c r="K3" s="126"/>
      <c r="L3" s="126"/>
      <c r="M3" s="126"/>
      <c r="N3" s="126"/>
      <c r="O3" s="126"/>
      <c r="P3" s="126">
        <f>IF(ISERR(data!X5),"",data!X5)</f>
        <v>0</v>
      </c>
      <c r="Q3" s="126">
        <f>IF(ISERR(data!Y5),"",data!Y5)</f>
        <v>0</v>
      </c>
      <c r="S3" s="126" t="str">
        <f>IF(ISERR(data!AA5),"",data!AA5)</f>
        <v/>
      </c>
    </row>
    <row r="4" spans="1:19">
      <c r="A4">
        <v>1374</v>
      </c>
      <c r="B4" s="126"/>
      <c r="C4" s="126"/>
      <c r="D4" s="126"/>
      <c r="E4" s="126"/>
      <c r="F4" s="126"/>
      <c r="G4" s="126"/>
      <c r="H4" s="126"/>
      <c r="I4" s="126"/>
      <c r="J4" s="126"/>
      <c r="K4" s="126"/>
      <c r="L4" s="126"/>
      <c r="M4" s="126"/>
      <c r="N4" s="126"/>
      <c r="O4" s="126"/>
      <c r="P4" s="126" t="str">
        <f>IF(ISERR(data!X6),"",data!X6)</f>
        <v/>
      </c>
      <c r="Q4" s="126" t="str">
        <f>IF(ISERR(data!Y6),"",data!Y6)</f>
        <v/>
      </c>
      <c r="R4" s="126" t="str">
        <f>'data 2 WNG adds'!I7</f>
        <v/>
      </c>
      <c r="S4" s="126" t="str">
        <f>IF(ISERR(data!AA6),"",data!AA6)</f>
        <v/>
      </c>
    </row>
    <row r="5" spans="1:19">
      <c r="A5">
        <v>1375</v>
      </c>
      <c r="B5" s="126"/>
      <c r="C5" s="126"/>
      <c r="D5" s="126"/>
      <c r="E5" s="126"/>
      <c r="F5" s="126"/>
      <c r="G5" s="126"/>
      <c r="H5" s="126"/>
      <c r="I5" s="126"/>
      <c r="J5" s="126"/>
      <c r="K5" s="126"/>
      <c r="L5" s="126"/>
      <c r="M5" s="126"/>
      <c r="N5" s="126"/>
      <c r="O5" s="126"/>
      <c r="P5" s="126">
        <f>IF(ISERR(data!X7),"",data!X7)</f>
        <v>11.8125</v>
      </c>
      <c r="Q5" s="126">
        <f>IF(ISERR(data!Y7),"",data!Y7)</f>
        <v>0.82623328593750012</v>
      </c>
      <c r="R5" s="126">
        <f>'data 2 WNG adds'!I8</f>
        <v>94.5</v>
      </c>
      <c r="S5" s="126">
        <f>IF(ISERR(data!AA7),"",data!AA7)</f>
        <v>3784.7249999999999</v>
      </c>
    </row>
    <row r="6" spans="1:19">
      <c r="A6">
        <v>1376</v>
      </c>
      <c r="B6" s="126"/>
      <c r="C6" s="126"/>
      <c r="D6" s="126"/>
      <c r="E6" s="126"/>
      <c r="F6" s="126"/>
      <c r="G6" s="126"/>
      <c r="H6" s="126"/>
      <c r="I6" s="126"/>
      <c r="J6" s="126"/>
      <c r="K6" s="126"/>
      <c r="L6" s="126"/>
      <c r="M6" s="126"/>
      <c r="N6" s="126"/>
      <c r="O6" s="126"/>
      <c r="P6" s="126" t="str">
        <f>IF(ISERR(data!X8),"",data!X8)</f>
        <v/>
      </c>
      <c r="Q6" s="126" t="str">
        <f>IF(ISERR(data!Y8),"",data!Y8)</f>
        <v/>
      </c>
      <c r="R6" s="126" t="str">
        <f>'data 2 WNG adds'!I9</f>
        <v/>
      </c>
      <c r="S6" s="126" t="str">
        <f>IF(ISERR(data!AA8),"",data!AA8)</f>
        <v/>
      </c>
    </row>
    <row r="7" spans="1:19">
      <c r="A7">
        <v>1377</v>
      </c>
      <c r="B7" s="126"/>
      <c r="C7" s="126"/>
      <c r="D7" s="126"/>
      <c r="E7" s="126"/>
      <c r="F7" s="126"/>
      <c r="G7" s="126"/>
      <c r="H7" s="126"/>
      <c r="I7" s="126"/>
      <c r="J7" s="126"/>
      <c r="K7" s="126"/>
      <c r="L7" s="126"/>
      <c r="M7" s="126"/>
      <c r="N7" s="126"/>
      <c r="O7" s="126"/>
      <c r="P7" s="126" t="str">
        <f>IF(ISERR(data!X9),"",data!X9)</f>
        <v/>
      </c>
      <c r="Q7" s="126" t="str">
        <f>IF(ISERR(data!Y9),"",data!Y9)</f>
        <v/>
      </c>
      <c r="R7" s="126" t="str">
        <f>'data 2 WNG adds'!I10</f>
        <v/>
      </c>
      <c r="S7" s="126" t="str">
        <f>IF(ISERR(data!AA9),"",data!AA9)</f>
        <v/>
      </c>
    </row>
    <row r="8" spans="1:19">
      <c r="A8">
        <v>1378</v>
      </c>
      <c r="B8" s="126"/>
      <c r="C8" s="126"/>
      <c r="D8" s="126"/>
      <c r="E8" s="126"/>
      <c r="F8" s="126"/>
      <c r="G8" s="126"/>
      <c r="H8" s="126"/>
      <c r="I8" s="126"/>
      <c r="J8" s="126"/>
      <c r="K8" s="126"/>
      <c r="L8" s="126"/>
      <c r="M8" s="126"/>
      <c r="N8" s="126"/>
      <c r="O8" s="126"/>
      <c r="P8" s="126" t="str">
        <f>IF(ISERR(data!X10),"",data!X10)</f>
        <v/>
      </c>
      <c r="Q8" s="126" t="str">
        <f>IF(ISERR(data!Y10),"",data!Y10)</f>
        <v/>
      </c>
      <c r="R8" s="126" t="str">
        <f>'data 2 WNG adds'!I11</f>
        <v/>
      </c>
      <c r="S8" s="126" t="str">
        <f>IF(ISERR(data!AA10),"",data!AA10)</f>
        <v/>
      </c>
    </row>
    <row r="9" spans="1:19">
      <c r="A9">
        <v>1379</v>
      </c>
      <c r="B9" s="126"/>
      <c r="C9" s="126"/>
      <c r="D9" s="126"/>
      <c r="E9" s="126"/>
      <c r="F9" s="126"/>
      <c r="G9" s="126"/>
      <c r="H9" s="126"/>
      <c r="I9" s="126"/>
      <c r="J9" s="126"/>
      <c r="K9" s="126"/>
      <c r="L9" s="126"/>
      <c r="M9" s="126"/>
      <c r="N9" s="126"/>
      <c r="O9" s="126"/>
      <c r="P9" s="126" t="str">
        <f>IF(ISERR(data!X11),"",data!X11)</f>
        <v/>
      </c>
      <c r="Q9" s="126" t="str">
        <f>IF(ISERR(data!Y11),"",data!Y11)</f>
        <v/>
      </c>
      <c r="R9" s="126" t="str">
        <f>'data 2 WNG adds'!I12</f>
        <v/>
      </c>
      <c r="S9" s="126" t="str">
        <f>IF(ISERR(data!AA11),"",data!AA11)</f>
        <v/>
      </c>
    </row>
    <row r="10" spans="1:19">
      <c r="A10">
        <v>1380</v>
      </c>
      <c r="B10" s="126"/>
      <c r="C10" s="126"/>
      <c r="D10" s="126"/>
      <c r="E10" s="126"/>
      <c r="F10" s="126"/>
      <c r="G10" s="126"/>
      <c r="H10" s="126"/>
      <c r="I10" s="126"/>
      <c r="J10" s="126"/>
      <c r="K10" s="126"/>
      <c r="L10" s="126"/>
      <c r="M10" s="126"/>
      <c r="N10" s="126"/>
      <c r="O10" s="126"/>
      <c r="P10" s="126">
        <f>IF(ISERR(data!X12),"",data!X12)</f>
        <v>27.333333333333332</v>
      </c>
      <c r="Q10" s="126">
        <f>IF(ISERR(data!Y12),"",data!Y12)</f>
        <v>1.9118484500000001</v>
      </c>
      <c r="R10" s="126">
        <f>'data 2 WNG adds'!I13</f>
        <v>61.5</v>
      </c>
      <c r="S10" s="126">
        <f>IF(ISERR(data!AA12),"",data!AA12)</f>
        <v>2463.0749999999998</v>
      </c>
    </row>
    <row r="11" spans="1:19">
      <c r="A11">
        <v>1381</v>
      </c>
      <c r="B11" s="126"/>
      <c r="C11" s="126"/>
      <c r="D11" s="126"/>
      <c r="E11" s="126"/>
      <c r="F11" s="126"/>
      <c r="G11" s="126"/>
      <c r="H11" s="126"/>
      <c r="I11" s="126"/>
      <c r="J11" s="126"/>
      <c r="K11" s="126"/>
      <c r="L11" s="126"/>
      <c r="M11" s="126"/>
      <c r="N11" s="126"/>
      <c r="O11" s="126"/>
      <c r="P11" s="126" t="str">
        <f>IF(ISERR(data!X13),"",data!X13)</f>
        <v/>
      </c>
      <c r="Q11" s="126" t="str">
        <f>IF(ISERR(data!Y13),"",data!Y13)</f>
        <v/>
      </c>
      <c r="R11" s="126" t="str">
        <f>'data 2 WNG adds'!I14</f>
        <v/>
      </c>
      <c r="S11" s="126" t="str">
        <f>IF(ISERR(data!AA13),"",data!AA13)</f>
        <v/>
      </c>
    </row>
    <row r="12" spans="1:19">
      <c r="A12">
        <v>1382</v>
      </c>
      <c r="B12" s="126"/>
      <c r="C12" s="126"/>
      <c r="D12" s="126"/>
      <c r="E12" s="126"/>
      <c r="F12" s="126"/>
      <c r="G12" s="126"/>
      <c r="H12" s="126"/>
      <c r="I12" s="126"/>
      <c r="J12" s="126"/>
      <c r="K12" s="126"/>
      <c r="L12" s="126"/>
      <c r="M12" s="126"/>
      <c r="N12" s="126"/>
      <c r="O12" s="126"/>
      <c r="P12" s="126" t="str">
        <f>IF(ISERR(data!X14),"",data!X14)</f>
        <v/>
      </c>
      <c r="Q12" s="126" t="str">
        <f>IF(ISERR(data!Y14),"",data!Y14)</f>
        <v/>
      </c>
      <c r="R12" s="126" t="str">
        <f>'data 2 WNG adds'!I15</f>
        <v/>
      </c>
      <c r="S12" s="126" t="str">
        <f>IF(ISERR(data!AA14),"",data!AA14)</f>
        <v/>
      </c>
    </row>
    <row r="13" spans="1:19">
      <c r="A13">
        <v>1383</v>
      </c>
      <c r="B13" s="126"/>
      <c r="C13" s="126"/>
      <c r="D13" s="126"/>
      <c r="E13" s="126"/>
      <c r="F13" s="126"/>
      <c r="G13" s="126"/>
      <c r="H13" s="126"/>
      <c r="I13" s="126"/>
      <c r="J13" s="126"/>
      <c r="K13" s="126"/>
      <c r="L13" s="126"/>
      <c r="M13" s="126"/>
      <c r="N13" s="126"/>
      <c r="O13" s="126"/>
      <c r="P13" s="126" t="str">
        <f>IF(ISERR(data!X15),"",data!X15)</f>
        <v/>
      </c>
      <c r="Q13" s="126" t="str">
        <f>IF(ISERR(data!Y15),"",data!Y15)</f>
        <v/>
      </c>
      <c r="R13" s="126" t="str">
        <f>'data 2 WNG adds'!I16</f>
        <v/>
      </c>
      <c r="S13" s="126" t="str">
        <f>IF(ISERR(data!AA15),"",data!AA15)</f>
        <v/>
      </c>
    </row>
    <row r="14" spans="1:19">
      <c r="A14">
        <v>1384</v>
      </c>
      <c r="B14" s="126"/>
      <c r="C14" s="126"/>
      <c r="D14" s="126"/>
      <c r="E14" s="126"/>
      <c r="F14" s="126"/>
      <c r="G14" s="126"/>
      <c r="H14" s="126"/>
      <c r="I14" s="126"/>
      <c r="J14" s="126"/>
      <c r="K14" s="126"/>
      <c r="L14" s="126"/>
      <c r="M14" s="126"/>
      <c r="N14" s="126"/>
      <c r="O14" s="126"/>
      <c r="P14" s="126" t="str">
        <f>IF(ISERR(data!X16),"",data!X16)</f>
        <v/>
      </c>
      <c r="Q14" s="126" t="str">
        <f>IF(ISERR(data!Y16),"",data!Y16)</f>
        <v/>
      </c>
      <c r="R14" s="126" t="str">
        <f>'data 2 WNG adds'!I17</f>
        <v/>
      </c>
      <c r="S14" s="126" t="str">
        <f>IF(ISERR(data!AA16),"",data!AA16)</f>
        <v/>
      </c>
    </row>
    <row r="15" spans="1:19">
      <c r="A15">
        <v>1385</v>
      </c>
      <c r="B15" s="126"/>
      <c r="C15" s="126"/>
      <c r="D15" s="126"/>
      <c r="E15" s="126"/>
      <c r="F15" s="126"/>
      <c r="G15" s="126"/>
      <c r="H15" s="126"/>
      <c r="I15" s="126"/>
      <c r="J15" s="126"/>
      <c r="K15" s="126"/>
      <c r="L15" s="126"/>
      <c r="M15" s="126"/>
      <c r="N15" s="126"/>
      <c r="O15" s="126"/>
      <c r="P15" s="126">
        <f>IF(ISERR(data!X17),"",data!X17)</f>
        <v>87.5</v>
      </c>
      <c r="Q15" s="126">
        <f>IF(ISERR(data!Y17),"",data!Y17)</f>
        <v>6.1202465625000002</v>
      </c>
      <c r="R15" s="126">
        <f>'data 2 WNG adds'!I18</f>
        <v>87.5</v>
      </c>
      <c r="S15" s="126">
        <f>IF(ISERR(data!AA17),"",data!AA17)</f>
        <v>3504.3749999999995</v>
      </c>
    </row>
    <row r="16" spans="1:19">
      <c r="A16">
        <v>1386</v>
      </c>
      <c r="B16" s="126"/>
      <c r="C16" s="126"/>
      <c r="D16" s="126"/>
      <c r="E16" s="126"/>
      <c r="F16" s="126"/>
      <c r="G16" s="126"/>
      <c r="H16" s="126"/>
      <c r="I16" s="126"/>
      <c r="J16" s="126"/>
      <c r="K16" s="126"/>
      <c r="L16" s="126"/>
      <c r="M16" s="126"/>
      <c r="N16" s="126"/>
      <c r="O16" s="126"/>
      <c r="P16" s="126" t="str">
        <f>IF(ISERR(data!X18),"",data!X18)</f>
        <v/>
      </c>
      <c r="Q16" s="126" t="str">
        <f>IF(ISERR(data!Y18),"",data!Y18)</f>
        <v/>
      </c>
      <c r="R16" s="126" t="str">
        <f>'data 2 WNG adds'!I19</f>
        <v/>
      </c>
      <c r="S16" s="126" t="str">
        <f>IF(ISERR(data!AA18),"",data!AA18)</f>
        <v/>
      </c>
    </row>
    <row r="17" spans="1:19">
      <c r="A17">
        <v>1387</v>
      </c>
      <c r="B17" s="126"/>
      <c r="C17" s="126"/>
      <c r="D17" s="126"/>
      <c r="E17" s="126"/>
      <c r="F17" s="126"/>
      <c r="G17" s="126"/>
      <c r="H17" s="126"/>
      <c r="I17" s="126"/>
      <c r="J17" s="126"/>
      <c r="K17" s="126"/>
      <c r="L17" s="126"/>
      <c r="M17" s="126"/>
      <c r="N17" s="126"/>
      <c r="O17" s="126"/>
      <c r="P17" s="126">
        <f>IF(ISERR(data!X19),"",data!X19)</f>
        <v>48</v>
      </c>
      <c r="Q17" s="126">
        <f>IF(ISERR(data!Y19),"",data!Y19)</f>
        <v>3.3573924000000002</v>
      </c>
      <c r="R17" s="126">
        <f>'data 2 WNG adds'!I20</f>
        <v>60</v>
      </c>
      <c r="S17" s="126">
        <f>IF(ISERR(data!AA19),"",data!AA19)</f>
        <v>2403</v>
      </c>
    </row>
    <row r="18" spans="1:19">
      <c r="A18">
        <v>1388</v>
      </c>
      <c r="B18" s="126"/>
      <c r="C18" s="126"/>
      <c r="D18" s="126"/>
      <c r="E18" s="126"/>
      <c r="F18" s="126"/>
      <c r="G18" s="126"/>
      <c r="H18" s="126"/>
      <c r="I18" s="126"/>
      <c r="J18" s="126"/>
      <c r="K18" s="126"/>
      <c r="L18" s="126"/>
      <c r="M18" s="126"/>
      <c r="N18" s="126"/>
      <c r="O18" s="126"/>
      <c r="P18" s="126" t="str">
        <f>IF(ISERR(data!X20),"",data!X20)</f>
        <v/>
      </c>
      <c r="Q18" s="126" t="str">
        <f>IF(ISERR(data!Y20),"",data!Y20)</f>
        <v/>
      </c>
      <c r="R18" s="126" t="str">
        <f>'data 2 WNG adds'!I21</f>
        <v/>
      </c>
      <c r="S18" s="126" t="str">
        <f>IF(ISERR(data!AA20),"",data!AA20)</f>
        <v/>
      </c>
    </row>
    <row r="19" spans="1:19">
      <c r="A19">
        <v>1389</v>
      </c>
      <c r="B19" s="126"/>
      <c r="C19" s="126"/>
      <c r="D19" s="126"/>
      <c r="E19" s="126"/>
      <c r="F19" s="126"/>
      <c r="G19" s="126"/>
      <c r="H19" s="126"/>
      <c r="I19" s="126"/>
      <c r="J19" s="126"/>
      <c r="K19" s="126"/>
      <c r="L19" s="126"/>
      <c r="M19" s="126"/>
      <c r="N19" s="126"/>
      <c r="O19" s="126"/>
      <c r="P19" s="126" t="str">
        <f>IF(ISERR(data!X21),"",data!X21)</f>
        <v/>
      </c>
      <c r="Q19" s="126" t="str">
        <f>IF(ISERR(data!Y21),"",data!Y21)</f>
        <v/>
      </c>
      <c r="R19" s="126" t="str">
        <f>'data 2 WNG adds'!I22</f>
        <v/>
      </c>
      <c r="S19" s="126" t="str">
        <f>IF(ISERR(data!AA21),"",data!AA21)</f>
        <v/>
      </c>
    </row>
    <row r="20" spans="1:19">
      <c r="A20">
        <v>1390</v>
      </c>
      <c r="B20" s="126"/>
      <c r="C20" s="126"/>
      <c r="D20" s="126"/>
      <c r="E20" s="126"/>
      <c r="F20" s="126"/>
      <c r="G20" s="126"/>
      <c r="H20" s="126"/>
      <c r="I20" s="126"/>
      <c r="J20" s="126"/>
      <c r="K20" s="126"/>
      <c r="L20" s="126"/>
      <c r="M20" s="126"/>
      <c r="N20" s="126"/>
      <c r="O20" s="126"/>
      <c r="P20" s="126" t="str">
        <f>IF(ISERR(data!X22),"",data!X22)</f>
        <v/>
      </c>
      <c r="Q20" s="126" t="str">
        <f>IF(ISERR(data!Y22),"",data!Y22)</f>
        <v/>
      </c>
      <c r="R20" s="126" t="str">
        <f>'data 2 WNG adds'!I23</f>
        <v/>
      </c>
      <c r="S20" s="126" t="str">
        <f>IF(ISERR(data!AA22),"",data!AA22)</f>
        <v/>
      </c>
    </row>
    <row r="21" spans="1:19">
      <c r="A21">
        <v>1391</v>
      </c>
      <c r="B21" s="126"/>
      <c r="C21" s="126"/>
      <c r="D21" s="126"/>
      <c r="E21" s="126"/>
      <c r="F21" s="126"/>
      <c r="G21" s="126"/>
      <c r="H21" s="126"/>
      <c r="I21" s="126"/>
      <c r="J21" s="126"/>
      <c r="K21" s="126"/>
      <c r="L21" s="126"/>
      <c r="M21" s="126"/>
      <c r="N21" s="126"/>
      <c r="O21" s="126"/>
      <c r="P21" s="126">
        <f>IF(ISERR(data!X23),"",data!X23)</f>
        <v>70</v>
      </c>
      <c r="Q21" s="126">
        <f>IF(ISERR(data!Y23),"",data!Y23)</f>
        <v>4.8961972500000011</v>
      </c>
      <c r="R21" s="126">
        <f>'data 2 WNG adds'!I24</f>
        <v>70</v>
      </c>
      <c r="S21" s="126">
        <f>IF(ISERR(data!AA23),"",data!AA23)</f>
        <v>2371.9499999999998</v>
      </c>
    </row>
    <row r="22" spans="1:19">
      <c r="A22">
        <v>1392</v>
      </c>
      <c r="B22" s="126"/>
      <c r="C22" s="126"/>
      <c r="D22" s="126"/>
      <c r="E22" s="126"/>
      <c r="F22" s="126"/>
      <c r="G22" s="126"/>
      <c r="H22" s="126"/>
      <c r="I22" s="126"/>
      <c r="J22" s="126"/>
      <c r="K22" s="126"/>
      <c r="L22" s="126"/>
      <c r="M22" s="126"/>
      <c r="N22" s="126"/>
      <c r="O22" s="126"/>
      <c r="P22" s="126">
        <f>IF(ISERR(data!X24),"",data!X24)</f>
        <v>70</v>
      </c>
      <c r="Q22" s="126">
        <f>IF(ISERR(data!Y24),"",data!Y24)</f>
        <v>4.8961972500000011</v>
      </c>
      <c r="R22" s="126">
        <f>'data 2 WNG adds'!I25</f>
        <v>70</v>
      </c>
      <c r="S22" s="126">
        <f>IF(ISERR(data!AA24),"",data!AA24)</f>
        <v>2371.9499999999998</v>
      </c>
    </row>
    <row r="23" spans="1:19">
      <c r="A23">
        <v>1393</v>
      </c>
      <c r="B23" s="126"/>
      <c r="C23" s="126"/>
      <c r="D23" s="126"/>
      <c r="E23" s="126"/>
      <c r="F23" s="126"/>
      <c r="G23" s="126"/>
      <c r="H23" s="126"/>
      <c r="I23" s="126"/>
      <c r="J23" s="126"/>
      <c r="K23" s="126"/>
      <c r="L23" s="126"/>
      <c r="M23" s="126"/>
      <c r="N23" s="126"/>
      <c r="O23" s="126"/>
      <c r="P23" s="126" t="str">
        <f>IF(ISERR(data!X25),"",data!X25)</f>
        <v/>
      </c>
      <c r="Q23" s="126" t="str">
        <f>IF(ISERR(data!Y25),"",data!Y25)</f>
        <v/>
      </c>
      <c r="R23" s="126" t="str">
        <f>'data 2 WNG adds'!I26</f>
        <v/>
      </c>
      <c r="S23" s="126" t="str">
        <f>IF(ISERR(data!AA25),"",data!AA25)</f>
        <v/>
      </c>
    </row>
    <row r="24" spans="1:19">
      <c r="A24">
        <v>1394</v>
      </c>
      <c r="B24" s="126"/>
      <c r="C24" s="126"/>
      <c r="D24" s="126"/>
      <c r="E24" s="126"/>
      <c r="F24" s="126"/>
      <c r="G24" s="126"/>
      <c r="H24" s="126"/>
      <c r="I24" s="126"/>
      <c r="J24" s="126"/>
      <c r="K24" s="126"/>
      <c r="L24" s="126"/>
      <c r="M24" s="126"/>
      <c r="N24" s="126"/>
      <c r="O24" s="126"/>
      <c r="P24" s="126" t="str">
        <f>IF(ISERR(data!X26),"",data!X26)</f>
        <v/>
      </c>
      <c r="Q24" s="126" t="str">
        <f>IF(ISERR(data!Y26),"",data!Y26)</f>
        <v/>
      </c>
      <c r="R24" s="126" t="str">
        <f>'data 2 WNG adds'!I27</f>
        <v/>
      </c>
      <c r="S24" s="126" t="str">
        <f>IF(ISERR(data!AA26),"",data!AA26)</f>
        <v/>
      </c>
    </row>
    <row r="25" spans="1:19">
      <c r="A25">
        <v>1395</v>
      </c>
      <c r="B25" s="126"/>
      <c r="C25" s="126"/>
      <c r="D25" s="126"/>
      <c r="E25" s="126"/>
      <c r="F25" s="126"/>
      <c r="G25" s="126"/>
      <c r="H25" s="126"/>
      <c r="I25" s="126"/>
      <c r="J25" s="126"/>
      <c r="K25" s="126"/>
      <c r="L25" s="126"/>
      <c r="M25" s="126"/>
      <c r="N25" s="126"/>
      <c r="O25" s="126"/>
      <c r="P25" s="126">
        <f>IF(ISERR(data!X27),"",data!X27)</f>
        <v>45</v>
      </c>
      <c r="Q25" s="126">
        <f>IF(ISERR(data!Y27),"",data!Y27)</f>
        <v>3.147555375</v>
      </c>
      <c r="R25" s="126">
        <f>'data 2 WNG adds'!I28</f>
        <v>45</v>
      </c>
      <c r="S25" s="126">
        <f>IF(ISERR(data!AA27),"",data!AA27)</f>
        <v>1524.8249999999998</v>
      </c>
    </row>
    <row r="26" spans="1:19">
      <c r="A26">
        <v>1396</v>
      </c>
      <c r="B26" s="126"/>
      <c r="C26" s="126"/>
      <c r="D26" s="126"/>
      <c r="E26" s="126"/>
      <c r="F26" s="126"/>
      <c r="G26" s="126"/>
      <c r="H26" s="126"/>
      <c r="I26" s="126"/>
      <c r="J26" s="126"/>
      <c r="K26" s="126"/>
      <c r="L26" s="126"/>
      <c r="M26" s="126"/>
      <c r="N26" s="126"/>
      <c r="O26" s="126"/>
      <c r="P26" s="126" t="str">
        <f>IF(ISERR(data!X28),"",data!X28)</f>
        <v/>
      </c>
      <c r="Q26" s="126" t="str">
        <f>IF(ISERR(data!Y28),"",data!Y28)</f>
        <v/>
      </c>
      <c r="R26" s="126" t="str">
        <f>'data 2 WNG adds'!I29</f>
        <v/>
      </c>
      <c r="S26" s="126" t="str">
        <f>IF(ISERR(data!AA28),"",data!AA28)</f>
        <v/>
      </c>
    </row>
    <row r="27" spans="1:19">
      <c r="A27">
        <v>1397</v>
      </c>
      <c r="B27" s="126"/>
      <c r="C27" s="126"/>
      <c r="D27" s="126"/>
      <c r="E27" s="126"/>
      <c r="F27" s="126"/>
      <c r="G27" s="126"/>
      <c r="H27" s="126"/>
      <c r="I27" s="126"/>
      <c r="J27" s="126"/>
      <c r="K27" s="126"/>
      <c r="L27" s="126"/>
      <c r="M27" s="126"/>
      <c r="N27" s="126"/>
      <c r="O27" s="126"/>
      <c r="P27" s="126" t="str">
        <f>IF(ISERR(data!X29),"",data!X29)</f>
        <v/>
      </c>
      <c r="Q27" s="126" t="str">
        <f>IF(ISERR(data!Y29),"",data!Y29)</f>
        <v/>
      </c>
      <c r="R27" s="126" t="str">
        <f>'data 2 WNG adds'!I30</f>
        <v/>
      </c>
      <c r="S27" s="126" t="str">
        <f>IF(ISERR(data!AA29),"",data!AA29)</f>
        <v/>
      </c>
    </row>
    <row r="28" spans="1:19">
      <c r="A28">
        <v>1398</v>
      </c>
      <c r="B28" s="126"/>
      <c r="C28" s="126"/>
      <c r="D28" s="126"/>
      <c r="E28" s="126"/>
      <c r="F28" s="126"/>
      <c r="G28" s="126"/>
      <c r="H28" s="126"/>
      <c r="I28" s="126"/>
      <c r="J28" s="126"/>
      <c r="K28" s="126"/>
      <c r="L28" s="126"/>
      <c r="M28" s="126"/>
      <c r="N28" s="126"/>
      <c r="O28" s="126"/>
      <c r="P28" s="126">
        <f>IF(ISERR(data!X30),"",data!X30)</f>
        <v>200</v>
      </c>
      <c r="Q28" s="126">
        <f>IF(ISERR(data!Y30),"",data!Y30)</f>
        <v>13.989135000000001</v>
      </c>
      <c r="R28" s="126">
        <f>'data 2 WNG adds'!I31</f>
        <v>50</v>
      </c>
      <c r="S28" s="126">
        <f>IF(ISERR(data!AA30),"",data!AA30)</f>
        <v>1694.25</v>
      </c>
    </row>
    <row r="29" spans="1:19">
      <c r="A29">
        <v>1399</v>
      </c>
      <c r="B29" s="126"/>
      <c r="C29" s="126"/>
      <c r="D29" s="126"/>
      <c r="E29" s="126"/>
      <c r="F29" s="126"/>
      <c r="G29" s="126"/>
      <c r="H29" s="126"/>
      <c r="I29" s="126"/>
      <c r="J29" s="126"/>
      <c r="K29" s="126"/>
      <c r="L29" s="126"/>
      <c r="M29" s="126"/>
      <c r="N29" s="126"/>
      <c r="O29" s="126"/>
      <c r="P29" s="126">
        <f>IF(ISERR(data!X31),"",data!X31)</f>
        <v>148</v>
      </c>
      <c r="Q29" s="126">
        <f>IF(ISERR(data!Y31),"",data!Y31)</f>
        <v>10.351959900000002</v>
      </c>
      <c r="R29" s="126">
        <f>'data 2 WNG adds'!I32</f>
        <v>37</v>
      </c>
      <c r="S29" s="126">
        <f>IF(ISERR(data!AA31),"",data!AA31)</f>
        <v>1253.7449999999999</v>
      </c>
    </row>
    <row r="30" spans="1:19">
      <c r="A30">
        <v>1400</v>
      </c>
      <c r="B30" s="126"/>
      <c r="C30" s="126"/>
      <c r="D30" s="126"/>
      <c r="E30" s="126"/>
      <c r="F30" s="126"/>
      <c r="G30" s="126"/>
      <c r="H30" s="126"/>
      <c r="I30" s="126"/>
      <c r="J30" s="126"/>
      <c r="K30" s="126"/>
      <c r="L30" s="126"/>
      <c r="M30" s="126"/>
      <c r="N30" s="126"/>
      <c r="O30" s="126"/>
      <c r="P30" s="126">
        <f>IF(ISERR(data!X32),"",data!X32)</f>
        <v>266.64</v>
      </c>
      <c r="Q30" s="126">
        <f>IF(ISERR(data!Y32),"",data!Y32)</f>
        <v>18.650314782000002</v>
      </c>
      <c r="R30" s="126">
        <f>'data 2 WNG adds'!I33</f>
        <v>66.66</v>
      </c>
      <c r="S30" s="126">
        <f>IF(ISERR(data!AA32),"",data!AA32)</f>
        <v>2258.7740999999996</v>
      </c>
    </row>
    <row r="31" spans="1:19">
      <c r="A31">
        <v>1401</v>
      </c>
      <c r="B31" s="126"/>
      <c r="C31" s="126"/>
      <c r="D31" s="126"/>
      <c r="E31" s="126"/>
      <c r="F31" s="126"/>
      <c r="G31" s="126"/>
      <c r="H31" s="126"/>
      <c r="I31" s="126"/>
      <c r="J31" s="126"/>
      <c r="K31" s="126"/>
      <c r="L31" s="126"/>
      <c r="M31" s="126"/>
      <c r="N31" s="126"/>
      <c r="O31" s="126"/>
      <c r="P31" s="126" t="str">
        <f>IF(ISERR(data!X33),"",data!X33)</f>
        <v/>
      </c>
      <c r="Q31" s="126" t="str">
        <f>IF(ISERR(data!Y33),"",data!Y33)</f>
        <v/>
      </c>
      <c r="R31" s="126" t="str">
        <f>'data 2 WNG adds'!I34</f>
        <v/>
      </c>
      <c r="S31" s="126" t="str">
        <f>IF(ISERR(data!AA33),"",data!AA33)</f>
        <v/>
      </c>
    </row>
    <row r="32" spans="1:19">
      <c r="A32">
        <v>1402</v>
      </c>
      <c r="B32" s="126"/>
      <c r="C32" s="126"/>
      <c r="D32" s="126"/>
      <c r="E32" s="126"/>
      <c r="F32" s="126"/>
      <c r="G32" s="126"/>
      <c r="H32" s="126"/>
      <c r="I32" s="126"/>
      <c r="J32" s="126"/>
      <c r="K32" s="126"/>
      <c r="L32" s="126"/>
      <c r="M32" s="126"/>
      <c r="N32" s="126"/>
      <c r="O32" s="126"/>
      <c r="P32" s="126" t="str">
        <f>IF(ISERR(data!X34),"",data!X34)</f>
        <v/>
      </c>
      <c r="Q32" s="126" t="str">
        <f>IF(ISERR(data!Y34),"",data!Y34)</f>
        <v/>
      </c>
      <c r="R32" s="126" t="str">
        <f>'data 2 WNG adds'!I35</f>
        <v/>
      </c>
      <c r="S32" s="126" t="str">
        <f>IF(ISERR(data!AA34),"",data!AA34)</f>
        <v/>
      </c>
    </row>
    <row r="33" spans="1:19">
      <c r="A33">
        <v>1403</v>
      </c>
      <c r="B33" s="126"/>
      <c r="C33" s="126"/>
      <c r="D33" s="126"/>
      <c r="E33" s="126"/>
      <c r="F33" s="126"/>
      <c r="G33" s="126"/>
      <c r="H33" s="126"/>
      <c r="I33" s="126"/>
      <c r="J33" s="126"/>
      <c r="K33" s="126"/>
      <c r="L33" s="126"/>
      <c r="M33" s="126"/>
      <c r="N33" s="126"/>
      <c r="O33" s="126"/>
      <c r="P33" s="126" t="str">
        <f>IF(ISERR(data!X35),"",data!X35)</f>
        <v/>
      </c>
      <c r="Q33" s="126" t="str">
        <f>IF(ISERR(data!Y35),"",data!Y35)</f>
        <v/>
      </c>
      <c r="R33" s="126" t="str">
        <f>'data 2 WNG adds'!I36</f>
        <v/>
      </c>
      <c r="S33" s="126" t="str">
        <f>IF(ISERR(data!AA35),"",data!AA35)</f>
        <v/>
      </c>
    </row>
    <row r="34" spans="1:19">
      <c r="A34">
        <v>1404</v>
      </c>
      <c r="B34" s="126"/>
      <c r="C34" s="126"/>
      <c r="D34" s="126"/>
      <c r="E34" s="126"/>
      <c r="F34" s="126"/>
      <c r="G34" s="126"/>
      <c r="H34" s="126"/>
      <c r="I34" s="126"/>
      <c r="J34" s="126"/>
      <c r="K34" s="126"/>
      <c r="L34" s="126"/>
      <c r="M34" s="126"/>
      <c r="N34" s="126"/>
      <c r="O34" s="126"/>
      <c r="P34" s="126" t="str">
        <f>IF(ISERR(data!X36),"",data!X36)</f>
        <v/>
      </c>
      <c r="Q34" s="126" t="str">
        <f>IF(ISERR(data!Y36),"",data!Y36)</f>
        <v/>
      </c>
      <c r="R34" s="126" t="str">
        <f>'data 2 WNG adds'!I37</f>
        <v/>
      </c>
      <c r="S34" s="126" t="str">
        <f>IF(ISERR(data!AA36),"",data!AA36)</f>
        <v/>
      </c>
    </row>
    <row r="35" spans="1:19">
      <c r="A35">
        <v>1405</v>
      </c>
      <c r="B35" s="126"/>
      <c r="C35" s="126"/>
      <c r="D35" s="126"/>
      <c r="E35" s="126"/>
      <c r="F35" s="126"/>
      <c r="G35" s="126"/>
      <c r="H35" s="126"/>
      <c r="I35" s="126"/>
      <c r="J35" s="126"/>
      <c r="K35" s="126"/>
      <c r="L35" s="126"/>
      <c r="M35" s="126"/>
      <c r="N35" s="126"/>
      <c r="O35" s="126"/>
      <c r="P35" s="126" t="str">
        <f>IF(ISERR(data!X37),"",data!X37)</f>
        <v/>
      </c>
      <c r="Q35" s="126" t="str">
        <f>IF(ISERR(data!Y37),"",data!Y37)</f>
        <v/>
      </c>
      <c r="R35" s="126" t="str">
        <f>'data 2 WNG adds'!I38</f>
        <v/>
      </c>
      <c r="S35" s="126" t="str">
        <f>IF(ISERR(data!AA37),"",data!AA37)</f>
        <v/>
      </c>
    </row>
    <row r="36" spans="1:19">
      <c r="A36">
        <v>1406</v>
      </c>
      <c r="B36" s="126"/>
      <c r="C36" s="126"/>
      <c r="D36" s="126"/>
      <c r="E36" s="126"/>
      <c r="F36" s="126"/>
      <c r="G36" s="126"/>
      <c r="H36" s="126"/>
      <c r="I36" s="126"/>
      <c r="J36" s="126"/>
      <c r="K36" s="126"/>
      <c r="L36" s="126"/>
      <c r="M36" s="126"/>
      <c r="N36" s="126"/>
      <c r="O36" s="126"/>
      <c r="P36" s="126">
        <f>IF(ISERR(data!X38),"",data!X38)</f>
        <v>123.07692307692307</v>
      </c>
      <c r="Q36" s="126">
        <f>IF(ISERR(data!Y38),"",data!Y38)</f>
        <v>8.6086984615384612</v>
      </c>
      <c r="R36" s="126">
        <f>'data 2 WNG adds'!I39</f>
        <v>80</v>
      </c>
      <c r="S36" s="126">
        <f>IF(ISERR(data!AA38),"",data!AA38)</f>
        <v>2710.7999999999997</v>
      </c>
    </row>
    <row r="37" spans="1:19">
      <c r="A37">
        <v>1407</v>
      </c>
      <c r="B37" s="126"/>
      <c r="C37" s="126"/>
      <c r="D37" s="126"/>
      <c r="E37" s="126"/>
      <c r="F37" s="126"/>
      <c r="G37" s="126"/>
      <c r="H37" s="126"/>
      <c r="I37" s="126"/>
      <c r="J37" s="126"/>
      <c r="K37" s="126"/>
      <c r="L37" s="126"/>
      <c r="M37" s="126"/>
      <c r="N37" s="126"/>
      <c r="O37" s="126"/>
      <c r="P37" s="126" t="str">
        <f>IF(ISERR(data!X39),"",data!X39)</f>
        <v/>
      </c>
      <c r="Q37" s="126" t="str">
        <f>IF(ISERR(data!Y39),"",data!Y39)</f>
        <v/>
      </c>
      <c r="R37" s="126" t="str">
        <f>'data 2 WNG adds'!I40</f>
        <v/>
      </c>
      <c r="S37" s="126" t="str">
        <f>IF(ISERR(data!AA39),"",data!AA39)</f>
        <v/>
      </c>
    </row>
    <row r="38" spans="1:19">
      <c r="A38">
        <v>1408</v>
      </c>
      <c r="B38" s="126"/>
      <c r="C38" s="126"/>
      <c r="D38" s="126"/>
      <c r="E38" s="126"/>
      <c r="F38" s="126"/>
      <c r="G38" s="126"/>
      <c r="H38" s="126"/>
      <c r="I38" s="126"/>
      <c r="J38" s="126"/>
      <c r="K38" s="126"/>
      <c r="L38" s="126"/>
      <c r="M38" s="126"/>
      <c r="N38" s="126"/>
      <c r="O38" s="126"/>
      <c r="P38" s="126" t="str">
        <f>IF(ISERR(data!X40),"",data!X40)</f>
        <v/>
      </c>
      <c r="Q38" s="126" t="str">
        <f>IF(ISERR(data!Y40),"",data!Y40)</f>
        <v/>
      </c>
      <c r="R38" s="126" t="str">
        <f>'data 2 WNG adds'!I41</f>
        <v/>
      </c>
      <c r="S38" s="126" t="str">
        <f>IF(ISERR(data!AA40),"",data!AA40)</f>
        <v/>
      </c>
    </row>
    <row r="39" spans="1:19">
      <c r="A39">
        <v>1409</v>
      </c>
      <c r="B39" s="126"/>
      <c r="C39" s="126"/>
      <c r="D39" s="126"/>
      <c r="E39" s="126"/>
      <c r="F39" s="126"/>
      <c r="G39" s="126"/>
      <c r="H39" s="126"/>
      <c r="I39" s="126"/>
      <c r="J39" s="126"/>
      <c r="K39" s="126"/>
      <c r="L39" s="126"/>
      <c r="M39" s="126"/>
      <c r="N39" s="126"/>
      <c r="O39" s="126"/>
      <c r="P39" s="126" t="str">
        <f>IF(ISERR(data!X41),"",data!X41)</f>
        <v/>
      </c>
      <c r="Q39" s="126" t="str">
        <f>IF(ISERR(data!Y41),"",data!Y41)</f>
        <v/>
      </c>
      <c r="R39" s="126" t="str">
        <f>'data 2 WNG adds'!I42</f>
        <v/>
      </c>
      <c r="S39" s="126" t="str">
        <f>IF(ISERR(data!AA41),"",data!AA41)</f>
        <v/>
      </c>
    </row>
    <row r="40" spans="1:19">
      <c r="A40">
        <v>1410</v>
      </c>
      <c r="B40" s="126"/>
      <c r="C40" s="126"/>
      <c r="D40" s="126"/>
      <c r="E40" s="126"/>
      <c r="F40" s="126"/>
      <c r="G40" s="126"/>
      <c r="H40" s="126"/>
      <c r="I40" s="126"/>
      <c r="J40" s="126"/>
      <c r="K40" s="126"/>
      <c r="L40" s="126"/>
      <c r="M40" s="126"/>
      <c r="N40" s="126"/>
      <c r="O40" s="126"/>
      <c r="P40" s="126" t="str">
        <f>IF(ISERR(data!X42),"",data!X42)</f>
        <v/>
      </c>
      <c r="Q40" s="126" t="str">
        <f>IF(ISERR(data!Y42),"",data!Y42)</f>
        <v/>
      </c>
      <c r="R40" s="126" t="str">
        <f>'data 2 WNG adds'!I43</f>
        <v/>
      </c>
      <c r="S40" s="126" t="str">
        <f>IF(ISERR(data!AA42),"",data!AA42)</f>
        <v/>
      </c>
    </row>
    <row r="41" spans="1:19">
      <c r="A41">
        <v>1411</v>
      </c>
      <c r="B41" s="126"/>
      <c r="C41" s="126"/>
      <c r="D41" s="126"/>
      <c r="E41" s="126"/>
      <c r="F41" s="126"/>
      <c r="G41" s="126"/>
      <c r="H41" s="126"/>
      <c r="I41" s="126"/>
      <c r="J41" s="126"/>
      <c r="K41" s="126"/>
      <c r="L41" s="126"/>
      <c r="M41" s="126"/>
      <c r="N41" s="126"/>
      <c r="O41" s="126"/>
      <c r="P41" s="126" t="str">
        <f>IF(ISERR(data!X43),"",data!X43)</f>
        <v/>
      </c>
      <c r="Q41" s="126" t="str">
        <f>IF(ISERR(data!Y43),"",data!Y43)</f>
        <v/>
      </c>
      <c r="R41" s="126" t="str">
        <f>'data 2 WNG adds'!I44</f>
        <v/>
      </c>
      <c r="S41" s="126" t="str">
        <f>IF(ISERR(data!AA43),"",data!AA43)</f>
        <v/>
      </c>
    </row>
    <row r="42" spans="1:19">
      <c r="A42">
        <v>1412</v>
      </c>
      <c r="B42" s="126"/>
      <c r="C42" s="126"/>
      <c r="D42" s="126"/>
      <c r="E42" s="126"/>
      <c r="F42" s="126"/>
      <c r="G42" s="126"/>
      <c r="H42" s="126"/>
      <c r="I42" s="126"/>
      <c r="J42" s="126"/>
      <c r="K42" s="126"/>
      <c r="L42" s="126"/>
      <c r="M42" s="126"/>
      <c r="N42" s="126"/>
      <c r="O42" s="126"/>
      <c r="P42" s="126">
        <f>IF(ISERR(data!X44),"",data!X44)</f>
        <v>58.18181818181818</v>
      </c>
      <c r="Q42" s="126">
        <f>IF(ISERR(data!Y44),"",data!Y44)</f>
        <v>4.0695665454545455</v>
      </c>
      <c r="R42" s="126">
        <f>'data 2 WNG adds'!I45</f>
        <v>80</v>
      </c>
      <c r="S42" s="126">
        <f>IF(ISERR(data!AA44),"",data!AA44)</f>
        <v>2466</v>
      </c>
    </row>
    <row r="43" spans="1:19">
      <c r="A43">
        <v>1413</v>
      </c>
      <c r="B43" s="126"/>
      <c r="C43" s="126"/>
      <c r="D43" s="126"/>
      <c r="E43" s="126"/>
      <c r="F43" s="126"/>
      <c r="G43" s="126"/>
      <c r="H43" s="126"/>
      <c r="I43" s="126"/>
      <c r="J43" s="126"/>
      <c r="K43" s="126"/>
      <c r="L43" s="126"/>
      <c r="M43" s="126"/>
      <c r="N43" s="126"/>
      <c r="O43" s="126"/>
      <c r="P43" s="126" t="str">
        <f>IF(ISERR(data!X45),"",data!X45)</f>
        <v/>
      </c>
      <c r="Q43" s="126" t="str">
        <f>IF(ISERR(data!Y45),"",data!Y45)</f>
        <v/>
      </c>
      <c r="R43" s="126" t="str">
        <f>'data 2 WNG adds'!I46</f>
        <v/>
      </c>
      <c r="S43" s="126" t="str">
        <f>IF(ISERR(data!AA45),"",data!AA45)</f>
        <v/>
      </c>
    </row>
    <row r="44" spans="1:19">
      <c r="A44">
        <v>1414</v>
      </c>
      <c r="B44" s="126"/>
      <c r="C44" s="126"/>
      <c r="D44" s="126"/>
      <c r="E44" s="126"/>
      <c r="F44" s="126"/>
      <c r="G44" s="126"/>
      <c r="H44" s="126"/>
      <c r="I44" s="126"/>
      <c r="J44" s="126"/>
      <c r="K44" s="126"/>
      <c r="L44" s="126"/>
      <c r="M44" s="126"/>
      <c r="N44" s="126"/>
      <c r="O44" s="126"/>
      <c r="P44" s="126" t="str">
        <f>IF(ISERR(data!X46),"",data!X46)</f>
        <v/>
      </c>
      <c r="Q44" s="126" t="str">
        <f>IF(ISERR(data!Y46),"",data!Y46)</f>
        <v/>
      </c>
      <c r="R44" s="126" t="str">
        <f>'data 2 WNG adds'!I47</f>
        <v/>
      </c>
      <c r="S44" s="126" t="str">
        <f>IF(ISERR(data!AA46),"",data!AA46)</f>
        <v/>
      </c>
    </row>
    <row r="45" spans="1:19">
      <c r="A45">
        <v>1415</v>
      </c>
      <c r="B45" s="126"/>
      <c r="C45" s="126"/>
      <c r="D45" s="126"/>
      <c r="E45" s="126"/>
      <c r="F45" s="126"/>
      <c r="G45" s="126"/>
      <c r="H45" s="126"/>
      <c r="I45" s="126"/>
      <c r="J45" s="126"/>
      <c r="K45" s="126"/>
      <c r="L45" s="126"/>
      <c r="M45" s="126"/>
      <c r="N45" s="126"/>
      <c r="O45" s="126"/>
      <c r="P45" s="126" t="str">
        <f>IF(ISERR(data!X47),"",data!X47)</f>
        <v/>
      </c>
      <c r="Q45" s="126" t="str">
        <f>IF(ISERR(data!Y47),"",data!Y47)</f>
        <v/>
      </c>
      <c r="R45" s="126" t="str">
        <f>'data 2 WNG adds'!I48</f>
        <v/>
      </c>
      <c r="S45" s="126" t="str">
        <f>IF(ISERR(data!AA47),"",data!AA47)</f>
        <v/>
      </c>
    </row>
    <row r="46" spans="1:19">
      <c r="A46">
        <v>1416</v>
      </c>
      <c r="B46" s="126"/>
      <c r="C46" s="126"/>
      <c r="D46" s="126"/>
      <c r="E46" s="126"/>
      <c r="F46" s="126"/>
      <c r="G46" s="126"/>
      <c r="H46" s="126"/>
      <c r="I46" s="126"/>
      <c r="J46" s="126"/>
      <c r="K46" s="126"/>
      <c r="L46" s="126"/>
      <c r="M46" s="126"/>
      <c r="N46" s="126"/>
      <c r="O46" s="126"/>
      <c r="P46" s="126" t="str">
        <f>IF(ISERR(data!X48),"",data!X48)</f>
        <v/>
      </c>
      <c r="Q46" s="126" t="str">
        <f>IF(ISERR(data!Y48),"",data!Y48)</f>
        <v/>
      </c>
      <c r="R46" s="126" t="str">
        <f>'data 2 WNG adds'!I49</f>
        <v/>
      </c>
      <c r="S46" s="126" t="str">
        <f>IF(ISERR(data!AA48),"",data!AA48)</f>
        <v/>
      </c>
    </row>
    <row r="47" spans="1:19">
      <c r="A47">
        <v>1417</v>
      </c>
      <c r="B47" s="126"/>
      <c r="C47" s="126"/>
      <c r="D47" s="126"/>
      <c r="E47" s="126"/>
      <c r="F47" s="126"/>
      <c r="G47" s="126"/>
      <c r="H47" s="126"/>
      <c r="I47" s="126"/>
      <c r="J47" s="126"/>
      <c r="K47" s="126"/>
      <c r="L47" s="126"/>
      <c r="M47" s="126"/>
      <c r="N47" s="126"/>
      <c r="O47" s="126"/>
      <c r="P47" s="126" t="str">
        <f>IF(ISERR(data!X49),"",data!X49)</f>
        <v/>
      </c>
      <c r="Q47" s="126" t="str">
        <f>IF(ISERR(data!Y49),"",data!Y49)</f>
        <v/>
      </c>
      <c r="R47" s="126" t="str">
        <f>'data 2 WNG adds'!I50</f>
        <v/>
      </c>
      <c r="S47" s="126" t="str">
        <f>IF(ISERR(data!AA49),"",data!AA49)</f>
        <v/>
      </c>
    </row>
    <row r="48" spans="1:19">
      <c r="A48">
        <v>1418</v>
      </c>
      <c r="B48" s="126"/>
      <c r="C48" s="126"/>
      <c r="D48" s="126"/>
      <c r="E48" s="126"/>
      <c r="F48" s="126"/>
      <c r="G48" s="126"/>
      <c r="H48" s="126"/>
      <c r="I48" s="126"/>
      <c r="J48" s="126"/>
      <c r="K48" s="126"/>
      <c r="L48" s="126"/>
      <c r="M48" s="126"/>
      <c r="N48" s="126"/>
      <c r="O48" s="126"/>
      <c r="P48" s="126" t="str">
        <f>IF(ISERR(data!X50),"",data!X50)</f>
        <v/>
      </c>
      <c r="Q48" s="126" t="str">
        <f>IF(ISERR(data!Y50),"",data!Y50)</f>
        <v/>
      </c>
      <c r="R48" s="126" t="str">
        <f>'data 2 WNG adds'!I51</f>
        <v/>
      </c>
      <c r="S48" s="126" t="str">
        <f>IF(ISERR(data!AA50),"",data!AA50)</f>
        <v/>
      </c>
    </row>
    <row r="49" spans="1:19">
      <c r="A49">
        <v>1419</v>
      </c>
      <c r="B49" s="126"/>
      <c r="C49" s="126"/>
      <c r="D49" s="126"/>
      <c r="E49" s="126"/>
      <c r="F49" s="126"/>
      <c r="G49" s="126"/>
      <c r="H49" s="126"/>
      <c r="I49" s="126"/>
      <c r="J49" s="126"/>
      <c r="K49" s="126"/>
      <c r="L49" s="126"/>
      <c r="M49" s="126"/>
      <c r="N49" s="126"/>
      <c r="O49" s="126"/>
      <c r="P49" s="126" t="str">
        <f>IF(ISERR(data!X51),"",data!X51)</f>
        <v/>
      </c>
      <c r="Q49" s="126" t="str">
        <f>IF(ISERR(data!Y51),"",data!Y51)</f>
        <v/>
      </c>
      <c r="R49" s="126" t="str">
        <f>'data 2 WNG adds'!I52</f>
        <v/>
      </c>
      <c r="S49" s="126" t="str">
        <f>IF(ISERR(data!AA51),"",data!AA51)</f>
        <v/>
      </c>
    </row>
    <row r="50" spans="1:19">
      <c r="A50">
        <v>1420</v>
      </c>
      <c r="B50" s="126"/>
      <c r="C50" s="126"/>
      <c r="D50" s="126"/>
      <c r="E50" s="126"/>
      <c r="F50" s="126"/>
      <c r="G50" s="126"/>
      <c r="H50" s="126"/>
      <c r="I50" s="126"/>
      <c r="J50" s="126"/>
      <c r="K50" s="126"/>
      <c r="L50" s="126"/>
      <c r="M50" s="126"/>
      <c r="N50" s="126"/>
      <c r="O50" s="126"/>
      <c r="P50" s="126" t="str">
        <f>IF(ISERR(data!X52),"",data!X52)</f>
        <v/>
      </c>
      <c r="Q50" s="126" t="str">
        <f>IF(ISERR(data!Y52),"",data!Y52)</f>
        <v/>
      </c>
      <c r="R50" s="126" t="str">
        <f>'data 2 WNG adds'!I53</f>
        <v/>
      </c>
      <c r="S50" s="126" t="str">
        <f>IF(ISERR(data!AA52),"",data!AA52)</f>
        <v/>
      </c>
    </row>
    <row r="51" spans="1:19">
      <c r="A51">
        <v>1421</v>
      </c>
      <c r="B51" s="126"/>
      <c r="C51" s="126"/>
      <c r="D51" s="126"/>
      <c r="E51" s="126"/>
      <c r="F51" s="126"/>
      <c r="G51" s="126"/>
      <c r="H51" s="126"/>
      <c r="I51" s="126"/>
      <c r="J51" s="126"/>
      <c r="K51" s="126"/>
      <c r="L51" s="126"/>
      <c r="M51" s="126"/>
      <c r="N51" s="126"/>
      <c r="O51" s="126"/>
      <c r="P51" s="126" t="str">
        <f>IF(ISERR(data!X53),"",data!X53)</f>
        <v/>
      </c>
      <c r="Q51" s="126" t="str">
        <f>IF(ISERR(data!Y53),"",data!Y53)</f>
        <v/>
      </c>
      <c r="R51" s="126" t="str">
        <f>'data 2 WNG adds'!I54</f>
        <v/>
      </c>
      <c r="S51" s="126" t="str">
        <f>IF(ISERR(data!AA53),"",data!AA53)</f>
        <v/>
      </c>
    </row>
    <row r="52" spans="1:19">
      <c r="A52">
        <v>1422</v>
      </c>
      <c r="B52" s="126"/>
      <c r="C52" s="126"/>
      <c r="D52" s="126"/>
      <c r="E52" s="126"/>
      <c r="F52" s="126"/>
      <c r="G52" s="126"/>
      <c r="H52" s="126"/>
      <c r="I52" s="126"/>
      <c r="J52" s="126"/>
      <c r="K52" s="126"/>
      <c r="L52" s="126"/>
      <c r="M52" s="126"/>
      <c r="N52" s="126"/>
      <c r="O52" s="126"/>
      <c r="P52" s="126" t="str">
        <f>IF(ISERR(data!X54),"",data!X54)</f>
        <v/>
      </c>
      <c r="Q52" s="126" t="str">
        <f>IF(ISERR(data!Y54),"",data!Y54)</f>
        <v/>
      </c>
      <c r="R52" s="126" t="str">
        <f>'data 2 WNG adds'!I55</f>
        <v/>
      </c>
      <c r="S52" s="126" t="str">
        <f>IF(ISERR(data!AA54),"",data!AA54)</f>
        <v/>
      </c>
    </row>
    <row r="53" spans="1:19">
      <c r="A53">
        <v>1423</v>
      </c>
      <c r="B53" s="126"/>
      <c r="C53" s="126"/>
      <c r="D53" s="126"/>
      <c r="E53" s="126"/>
      <c r="F53" s="126"/>
      <c r="G53" s="126"/>
      <c r="H53" s="126"/>
      <c r="I53" s="126"/>
      <c r="J53" s="126"/>
      <c r="K53" s="126"/>
      <c r="L53" s="126"/>
      <c r="M53" s="126"/>
      <c r="N53" s="126"/>
      <c r="O53" s="126"/>
      <c r="P53" s="126" t="str">
        <f>IF(ISERR(data!X55),"",data!X55)</f>
        <v/>
      </c>
      <c r="Q53" s="126" t="str">
        <f>IF(ISERR(data!Y55),"",data!Y55)</f>
        <v/>
      </c>
      <c r="R53" s="126" t="str">
        <f>'data 2 WNG adds'!I56</f>
        <v/>
      </c>
      <c r="S53" s="126" t="str">
        <f>IF(ISERR(data!AA55),"",data!AA55)</f>
        <v/>
      </c>
    </row>
    <row r="54" spans="1:19">
      <c r="A54">
        <v>1424</v>
      </c>
      <c r="B54" s="126"/>
      <c r="C54" s="126"/>
      <c r="D54" s="126"/>
      <c r="E54" s="126"/>
      <c r="F54" s="126"/>
      <c r="G54" s="126"/>
      <c r="H54" s="126"/>
      <c r="I54" s="126"/>
      <c r="J54" s="126"/>
      <c r="K54" s="126"/>
      <c r="L54" s="126"/>
      <c r="M54" s="126"/>
      <c r="N54" s="126"/>
      <c r="O54" s="126"/>
      <c r="P54" s="126" t="str">
        <f>IF(ISERR(data!X56),"",data!X56)</f>
        <v/>
      </c>
      <c r="Q54" s="126" t="str">
        <f>IF(ISERR(data!Y56),"",data!Y56)</f>
        <v/>
      </c>
      <c r="R54" s="126" t="str">
        <f>'data 2 WNG adds'!I57</f>
        <v/>
      </c>
      <c r="S54" s="126" t="str">
        <f>IF(ISERR(data!AA56),"",data!AA56)</f>
        <v/>
      </c>
    </row>
    <row r="55" spans="1:19">
      <c r="A55">
        <v>1425</v>
      </c>
      <c r="B55" s="126"/>
      <c r="C55" s="126"/>
      <c r="D55" s="126"/>
      <c r="E55" s="126"/>
      <c r="F55" s="126"/>
      <c r="G55" s="126"/>
      <c r="H55" s="126"/>
      <c r="I55" s="126"/>
      <c r="J55" s="126"/>
      <c r="K55" s="126"/>
      <c r="L55" s="126"/>
      <c r="M55" s="126"/>
      <c r="N55" s="126"/>
      <c r="O55" s="126"/>
      <c r="P55" s="126" t="str">
        <f>IF(ISERR(data!X57),"",data!X57)</f>
        <v/>
      </c>
      <c r="Q55" s="126" t="str">
        <f>IF(ISERR(data!Y57),"",data!Y57)</f>
        <v/>
      </c>
      <c r="R55" s="126" t="str">
        <f>'data 2 WNG adds'!I58</f>
        <v/>
      </c>
      <c r="S55" s="126" t="str">
        <f>IF(ISERR(data!AA57),"",data!AA57)</f>
        <v/>
      </c>
    </row>
    <row r="56" spans="1:19">
      <c r="A56">
        <v>1426</v>
      </c>
      <c r="B56" s="126"/>
      <c r="C56" s="126"/>
      <c r="D56" s="126"/>
      <c r="E56" s="126"/>
      <c r="F56" s="126"/>
      <c r="G56" s="126"/>
      <c r="H56" s="126"/>
      <c r="I56" s="126"/>
      <c r="J56" s="126"/>
      <c r="K56" s="126"/>
      <c r="L56" s="126"/>
      <c r="M56" s="126"/>
      <c r="N56" s="126"/>
      <c r="O56" s="126"/>
      <c r="P56" s="126">
        <f>IF(ISERR(data!X58),"",data!X58)</f>
        <v>66.665454545454551</v>
      </c>
      <c r="Q56" s="126">
        <f>IF(ISERR(data!Y58),"",data!Y58)</f>
        <v>4.6629602173636364</v>
      </c>
      <c r="R56" s="126">
        <f>'data 2 WNG adds'!I59</f>
        <v>183.33</v>
      </c>
      <c r="S56" s="126">
        <f>IF(ISERR(data!AA58),"",data!AA58)</f>
        <v>5387.1520499999997</v>
      </c>
    </row>
    <row r="57" spans="1:19">
      <c r="A57">
        <v>1427</v>
      </c>
      <c r="B57" s="126"/>
      <c r="C57" s="126"/>
      <c r="D57" s="126"/>
      <c r="E57" s="126"/>
      <c r="F57" s="126"/>
      <c r="G57" s="126"/>
      <c r="H57" s="126"/>
      <c r="I57" s="126"/>
      <c r="J57" s="126"/>
      <c r="K57" s="126"/>
      <c r="L57" s="126"/>
      <c r="M57" s="126"/>
      <c r="N57" s="126"/>
      <c r="O57" s="126"/>
      <c r="P57" s="126">
        <f>IF(ISERR(data!X59),"",data!X59)</f>
        <v>25.210909090909091</v>
      </c>
      <c r="Q57" s="126">
        <f>IF(ISERR(data!Y59),"",data!Y59)</f>
        <v>1.7633940537272728</v>
      </c>
      <c r="R57" s="126">
        <f>'data 2 WNG adds'!I60</f>
        <v>69.33</v>
      </c>
      <c r="S57" s="126">
        <f>IF(ISERR(data!AA59),"",data!AA59)</f>
        <v>2037.2620499999998</v>
      </c>
    </row>
    <row r="58" spans="1:19">
      <c r="A58">
        <v>1428</v>
      </c>
      <c r="B58" s="126"/>
      <c r="C58" s="126"/>
      <c r="D58" s="126"/>
      <c r="E58" s="126"/>
      <c r="F58" s="126"/>
      <c r="G58" s="126"/>
      <c r="H58" s="126"/>
      <c r="I58" s="126"/>
      <c r="J58" s="126"/>
      <c r="K58" s="126"/>
      <c r="L58" s="126"/>
      <c r="M58" s="126"/>
      <c r="N58" s="126"/>
      <c r="O58" s="126"/>
      <c r="P58" s="126" t="str">
        <f>IF(ISERR(data!X60),"",data!X60)</f>
        <v/>
      </c>
      <c r="Q58" s="126" t="str">
        <f>IF(ISERR(data!Y60),"",data!Y60)</f>
        <v/>
      </c>
      <c r="R58" s="126" t="str">
        <f>'data 2 WNG adds'!I61</f>
        <v/>
      </c>
      <c r="S58" s="126" t="str">
        <f>IF(ISERR(data!AA60),"",data!AA60)</f>
        <v/>
      </c>
    </row>
    <row r="59" spans="1:19">
      <c r="A59">
        <v>1429</v>
      </c>
      <c r="B59" s="126"/>
      <c r="C59" s="126"/>
      <c r="D59" s="126"/>
      <c r="E59" s="126"/>
      <c r="F59" s="126"/>
      <c r="G59" s="126"/>
      <c r="H59" s="126"/>
      <c r="I59" s="126"/>
      <c r="J59" s="126"/>
      <c r="K59" s="126"/>
      <c r="L59" s="126"/>
      <c r="M59" s="126"/>
      <c r="N59" s="126"/>
      <c r="O59" s="126"/>
      <c r="P59" s="126">
        <f>IF(ISERR(data!X61),"",data!X61)</f>
        <v>250</v>
      </c>
      <c r="Q59" s="126">
        <f>IF(ISERR(data!Y61),"",data!Y61)</f>
        <v>17.486418750000002</v>
      </c>
      <c r="R59" s="126">
        <f>'data 2 WNG adds'!I62</f>
        <v>112.5</v>
      </c>
      <c r="S59" s="126">
        <f>IF(ISERR(data!AA61),"",data!AA61)</f>
        <v>3305.8125</v>
      </c>
    </row>
    <row r="60" spans="1:19">
      <c r="A60">
        <v>1430</v>
      </c>
      <c r="B60" s="126"/>
      <c r="C60" s="126"/>
      <c r="D60" s="126"/>
      <c r="E60" s="126"/>
      <c r="F60" s="126"/>
      <c r="G60" s="126"/>
      <c r="H60" s="126"/>
      <c r="I60" s="126"/>
      <c r="J60" s="126"/>
      <c r="K60" s="126"/>
      <c r="L60" s="126"/>
      <c r="M60" s="126"/>
      <c r="N60" s="126"/>
      <c r="O60" s="126"/>
      <c r="P60" s="126">
        <f>IF(ISERR(data!X62),"",data!X62)</f>
        <v>254.44444444444443</v>
      </c>
      <c r="Q60" s="126">
        <f>IF(ISERR(data!Y62),"",data!Y62)</f>
        <v>17.797288416666667</v>
      </c>
      <c r="R60" s="126">
        <f>'data 2 WNG adds'!I63</f>
        <v>114.5</v>
      </c>
      <c r="S60" s="126">
        <f>IF(ISERR(data!AA62),"",data!AA62)</f>
        <v>3364.5825</v>
      </c>
    </row>
    <row r="61" spans="1:19">
      <c r="A61">
        <v>1431</v>
      </c>
      <c r="B61" s="126"/>
      <c r="C61" s="126"/>
      <c r="D61" s="126"/>
      <c r="E61" s="126"/>
      <c r="F61" s="126"/>
      <c r="G61" s="126"/>
      <c r="H61" s="126"/>
      <c r="I61" s="126"/>
      <c r="J61" s="126"/>
      <c r="K61" s="126"/>
      <c r="L61" s="126"/>
      <c r="M61" s="126"/>
      <c r="N61" s="126"/>
      <c r="O61" s="126"/>
      <c r="P61" s="126">
        <f>IF(ISERR(data!X63),"",data!X63)</f>
        <v>50</v>
      </c>
      <c r="Q61" s="126">
        <f>IF(ISERR(data!Y63),"",data!Y63)</f>
        <v>3.4972837500000002</v>
      </c>
      <c r="R61" s="126">
        <f>'data 2 WNG adds'!I64</f>
        <v>150</v>
      </c>
      <c r="S61" s="126">
        <f>IF(ISERR(data!AA63),"",data!AA63)</f>
        <v>4407.75</v>
      </c>
    </row>
    <row r="62" spans="1:19">
      <c r="A62">
        <v>1432</v>
      </c>
      <c r="B62" s="126"/>
      <c r="C62" s="126"/>
      <c r="D62" s="126"/>
      <c r="E62" s="126"/>
      <c r="F62" s="126"/>
      <c r="G62" s="126"/>
      <c r="H62" s="126"/>
      <c r="I62" s="126"/>
      <c r="J62" s="126"/>
      <c r="K62" s="126"/>
      <c r="L62" s="126"/>
      <c r="M62" s="126"/>
      <c r="N62" s="126"/>
      <c r="O62" s="126"/>
      <c r="P62" s="126" t="str">
        <f>IF(ISERR(data!X64),"",data!X64)</f>
        <v/>
      </c>
      <c r="Q62" s="126" t="str">
        <f>IF(ISERR(data!Y64),"",data!Y64)</f>
        <v/>
      </c>
      <c r="R62" s="126" t="str">
        <f>'data 2 WNG adds'!I65</f>
        <v/>
      </c>
      <c r="S62" s="126" t="str">
        <f>IF(ISERR(data!AA64),"",data!AA64)</f>
        <v/>
      </c>
    </row>
    <row r="63" spans="1:19">
      <c r="A63">
        <v>1433</v>
      </c>
      <c r="B63" s="126"/>
      <c r="C63" s="126"/>
      <c r="D63" s="126"/>
      <c r="E63" s="126"/>
      <c r="F63" s="126"/>
      <c r="G63" s="126"/>
      <c r="H63" s="126"/>
      <c r="I63" s="126"/>
      <c r="J63" s="126"/>
      <c r="K63" s="126"/>
      <c r="L63" s="126"/>
      <c r="M63" s="126"/>
      <c r="N63" s="126"/>
      <c r="O63" s="126"/>
      <c r="P63" s="126">
        <f>IF(ISERR(data!X65),"",data!X65)</f>
        <v>23.711111111111112</v>
      </c>
      <c r="Q63" s="126">
        <f>IF(ISERR(data!Y65),"",data!Y65)</f>
        <v>1.6584896716666668</v>
      </c>
      <c r="R63" s="126">
        <f>'data 2 WNG adds'!I66</f>
        <v>106.7</v>
      </c>
      <c r="S63" s="126">
        <f>IF(ISERR(data!AA65),"",data!AA65)</f>
        <v>3135.3795</v>
      </c>
    </row>
    <row r="64" spans="1:19">
      <c r="A64">
        <v>1434</v>
      </c>
      <c r="B64" s="126"/>
      <c r="C64" s="126"/>
      <c r="D64" s="126"/>
      <c r="E64" s="126"/>
      <c r="F64" s="126"/>
      <c r="G64" s="126"/>
      <c r="H64" s="126"/>
      <c r="I64" s="126"/>
      <c r="J64" s="126"/>
      <c r="K64" s="126"/>
      <c r="L64" s="126"/>
      <c r="M64" s="126"/>
      <c r="N64" s="126"/>
      <c r="O64" s="126"/>
      <c r="P64" s="126">
        <f>IF(ISERR(data!X66),"",data!X66)</f>
        <v>116.27906976744187</v>
      </c>
      <c r="Q64" s="126">
        <f>IF(ISERR(data!Y66),"",data!Y66)</f>
        <v>8.1332180232558144</v>
      </c>
      <c r="R64" s="126">
        <f>'data 2 WNG adds'!I67</f>
        <v>80</v>
      </c>
      <c r="S64" s="126">
        <f>IF(ISERR(data!AA66),"",data!AA66)</f>
        <v>2350.7999999999997</v>
      </c>
    </row>
    <row r="65" spans="1:19">
      <c r="A65">
        <v>1435</v>
      </c>
      <c r="B65" s="126"/>
      <c r="C65" s="126"/>
      <c r="D65" s="126"/>
      <c r="E65" s="126"/>
      <c r="F65" s="126"/>
      <c r="G65" s="126"/>
      <c r="H65" s="126"/>
      <c r="I65" s="126"/>
      <c r="J65" s="126"/>
      <c r="K65" s="126"/>
      <c r="L65" s="126"/>
      <c r="M65" s="126"/>
      <c r="N65" s="126"/>
      <c r="O65" s="126"/>
      <c r="P65" s="126" t="str">
        <f>IF(ISERR(data!X67),"",data!X67)</f>
        <v/>
      </c>
      <c r="Q65" s="126" t="str">
        <f>IF(ISERR(data!Y67),"",data!Y67)</f>
        <v/>
      </c>
      <c r="R65" s="126" t="str">
        <f>'data 2 WNG adds'!I68</f>
        <v/>
      </c>
      <c r="S65" s="126" t="str">
        <f>IF(ISERR(data!AA67),"",data!AA67)</f>
        <v/>
      </c>
    </row>
    <row r="66" spans="1:19">
      <c r="A66">
        <v>1436</v>
      </c>
      <c r="B66" s="126"/>
      <c r="C66" s="126"/>
      <c r="D66" s="126"/>
      <c r="E66" s="126"/>
      <c r="F66" s="126"/>
      <c r="G66" s="126"/>
      <c r="H66" s="126"/>
      <c r="I66" s="126"/>
      <c r="J66" s="126"/>
      <c r="K66" s="126"/>
      <c r="L66" s="126"/>
      <c r="M66" s="126"/>
      <c r="N66" s="126"/>
      <c r="O66" s="126"/>
      <c r="P66" s="126" t="str">
        <f>IF(ISERR(data!X68),"",data!X68)</f>
        <v/>
      </c>
      <c r="Q66" s="126" t="str">
        <f>IF(ISERR(data!Y68),"",data!Y68)</f>
        <v/>
      </c>
      <c r="R66" s="126" t="str">
        <f>'data 2 WNG adds'!I69</f>
        <v/>
      </c>
      <c r="S66" s="126" t="str">
        <f>IF(ISERR(data!AA68),"",data!AA68)</f>
        <v/>
      </c>
    </row>
    <row r="67" spans="1:19">
      <c r="A67">
        <v>1437</v>
      </c>
      <c r="B67" s="126"/>
      <c r="C67" s="126"/>
      <c r="D67" s="126"/>
      <c r="E67" s="126"/>
      <c r="F67" s="126"/>
      <c r="G67" s="126"/>
      <c r="H67" s="126"/>
      <c r="I67" s="126"/>
      <c r="J67" s="126"/>
      <c r="K67" s="126"/>
      <c r="L67" s="126"/>
      <c r="M67" s="126"/>
      <c r="N67" s="126"/>
      <c r="O67" s="126"/>
      <c r="P67" s="126">
        <f>IF(ISERR(data!X69),"",data!X69)</f>
        <v>132.99251870324187</v>
      </c>
      <c r="Q67" s="126">
        <f>IF(ISERR(data!Y69),"",data!Y69)</f>
        <v>9.3022514906483771</v>
      </c>
      <c r="R67" s="126">
        <f>'data 2 WNG adds'!I70</f>
        <v>53.33</v>
      </c>
      <c r="S67" s="126">
        <f>IF(ISERR(data!AA69),"",data!AA69)</f>
        <v>1567.1020499999997</v>
      </c>
    </row>
    <row r="68" spans="1:19">
      <c r="A68">
        <v>1438</v>
      </c>
      <c r="B68" s="126"/>
      <c r="C68" s="126"/>
      <c r="D68" s="126"/>
      <c r="E68" s="126"/>
      <c r="F68" s="126"/>
      <c r="G68" s="126"/>
      <c r="H68" s="126"/>
      <c r="I68" s="126"/>
      <c r="J68" s="126"/>
      <c r="K68" s="126"/>
      <c r="L68" s="126"/>
      <c r="M68" s="126"/>
      <c r="N68" s="126"/>
      <c r="O68" s="126"/>
      <c r="P68" s="126" t="str">
        <f>IF(ISERR(data!X70),"",data!X70)</f>
        <v/>
      </c>
      <c r="Q68" s="126" t="str">
        <f>IF(ISERR(data!Y70),"",data!Y70)</f>
        <v/>
      </c>
      <c r="R68" s="126" t="str">
        <f>'data 2 WNG adds'!I71</f>
        <v/>
      </c>
      <c r="S68" s="126" t="str">
        <f>IF(ISERR(data!AA70),"",data!AA70)</f>
        <v/>
      </c>
    </row>
    <row r="69" spans="1:19">
      <c r="A69">
        <v>1439</v>
      </c>
      <c r="B69" s="126"/>
      <c r="C69" s="126"/>
      <c r="D69" s="126"/>
      <c r="E69" s="126"/>
      <c r="F69" s="126"/>
      <c r="G69" s="126"/>
      <c r="H69" s="126">
        <v>1.0582</v>
      </c>
      <c r="I69" s="126">
        <v>7.3999999999999996E-2</v>
      </c>
      <c r="J69" s="126">
        <v>1.375</v>
      </c>
      <c r="K69" s="126">
        <v>40.404400000000003</v>
      </c>
      <c r="L69" s="126">
        <v>12.441800000000001</v>
      </c>
      <c r="M69" s="126">
        <v>0.87029999999999996</v>
      </c>
      <c r="N69" s="126">
        <v>16.166599999999999</v>
      </c>
      <c r="O69" s="126">
        <v>475.05439999999999</v>
      </c>
      <c r="P69" s="126" t="str">
        <f>IF(ISERR(data!X71),"",data!X71)</f>
        <v/>
      </c>
      <c r="Q69" s="126" t="str">
        <f>IF(ISERR(data!Y71),"",data!Y71)</f>
        <v/>
      </c>
      <c r="R69" s="126" t="str">
        <f>'data 2 WNG adds'!I72</f>
        <v/>
      </c>
      <c r="S69" s="126" t="str">
        <f>IF(ISERR(data!AA71),"",data!AA71)</f>
        <v/>
      </c>
    </row>
    <row r="70" spans="1:19">
      <c r="A70">
        <v>1440</v>
      </c>
      <c r="B70" s="126">
        <v>12</v>
      </c>
      <c r="C70" s="126">
        <v>13.5</v>
      </c>
      <c r="D70" s="126">
        <v>1259.0222000000001</v>
      </c>
      <c r="E70" s="126">
        <v>0.94430000000000003</v>
      </c>
      <c r="F70" s="126">
        <v>17.541599999999999</v>
      </c>
      <c r="G70" s="126">
        <v>515.4588</v>
      </c>
      <c r="H70" s="126">
        <v>2.0310999999999999</v>
      </c>
      <c r="I70" s="126">
        <v>0.1421</v>
      </c>
      <c r="J70" s="126">
        <v>2</v>
      </c>
      <c r="K70" s="126">
        <v>58.77</v>
      </c>
      <c r="L70" s="126">
        <v>11.2189</v>
      </c>
      <c r="M70" s="126">
        <v>0.78469999999999995</v>
      </c>
      <c r="N70" s="126">
        <v>11.0471</v>
      </c>
      <c r="O70" s="126">
        <v>324.62029999999999</v>
      </c>
      <c r="P70" s="126" t="str">
        <f>IF(ISERR(data!X72),"",data!X72)</f>
        <v/>
      </c>
      <c r="Q70" s="126" t="str">
        <f>IF(ISERR(data!Y72),"",data!Y72)</f>
        <v/>
      </c>
      <c r="R70" s="126" t="str">
        <f>'data 2 WNG adds'!I73</f>
        <v/>
      </c>
      <c r="S70" s="126" t="str">
        <f>IF(ISERR(data!AA72),"",data!AA72)</f>
        <v/>
      </c>
    </row>
    <row r="71" spans="1:19">
      <c r="A71">
        <v>1441</v>
      </c>
      <c r="B71" s="126">
        <v>12</v>
      </c>
      <c r="C71" s="126">
        <v>13.25</v>
      </c>
      <c r="D71" s="126">
        <v>1235.7068999999999</v>
      </c>
      <c r="E71" s="126">
        <v>0.92679999999999996</v>
      </c>
      <c r="F71" s="126">
        <v>13.0471</v>
      </c>
      <c r="G71" s="126">
        <v>383.39030000000002</v>
      </c>
      <c r="H71" s="126">
        <v>16.9312</v>
      </c>
      <c r="I71" s="126">
        <v>1.1842999999999999</v>
      </c>
      <c r="J71" s="126">
        <v>16.672000000000001</v>
      </c>
      <c r="K71" s="126">
        <v>489.9067</v>
      </c>
      <c r="L71" s="126">
        <v>-8.9312000000000005</v>
      </c>
      <c r="M71" s="126">
        <v>-0.62470000000000003</v>
      </c>
      <c r="N71" s="126">
        <v>-8.7944999999999993</v>
      </c>
      <c r="O71" s="126">
        <v>-258.42579999999998</v>
      </c>
      <c r="P71" s="126">
        <f>IF(ISERR(data!X73),"",data!X73)</f>
        <v>69.818927784378815</v>
      </c>
      <c r="Q71" s="126">
        <f>IF(ISERR(data!Y73),"",data!Y73)</f>
        <v>4.8835320316546316</v>
      </c>
      <c r="R71" s="126">
        <f>'data 2 WNG adds'!I74</f>
        <v>68.75</v>
      </c>
      <c r="S71" s="126">
        <f>IF(ISERR(data!AA73),"",data!AA73)</f>
        <v>2020.2187499999998</v>
      </c>
    </row>
    <row r="72" spans="1:19">
      <c r="A72">
        <v>1442</v>
      </c>
      <c r="B72" s="126">
        <v>10</v>
      </c>
      <c r="C72" s="126">
        <v>8</v>
      </c>
      <c r="D72" s="126">
        <v>746.08720000000005</v>
      </c>
      <c r="E72" s="126">
        <v>0.55959999999999999</v>
      </c>
      <c r="F72" s="126">
        <v>7.8775000000000004</v>
      </c>
      <c r="G72" s="126">
        <v>231.48089999999999</v>
      </c>
      <c r="H72" s="126"/>
      <c r="I72" s="126"/>
      <c r="J72" s="126"/>
      <c r="K72" s="126"/>
      <c r="L72" s="126"/>
      <c r="M72" s="126"/>
      <c r="N72" s="126"/>
      <c r="O72" s="126"/>
      <c r="P72" s="126">
        <f>IF(ISERR(data!X74),"",data!X74)</f>
        <v>88.038416763678697</v>
      </c>
      <c r="Q72" s="126">
        <f>IF(ISERR(data!Y74),"",data!Y74)</f>
        <v>6.157906486466822</v>
      </c>
      <c r="R72" s="126">
        <f>'data 2 WNG adds'!I75</f>
        <v>75.625</v>
      </c>
      <c r="S72" s="126">
        <f>IF(ISERR(data!AA74),"",data!AA74)</f>
        <v>2222.2406249999999</v>
      </c>
    </row>
    <row r="73" spans="1:19">
      <c r="A73">
        <v>1443</v>
      </c>
      <c r="B73" s="126"/>
      <c r="C73" s="126"/>
      <c r="D73" s="126"/>
      <c r="E73" s="126"/>
      <c r="F73" s="126"/>
      <c r="G73" s="126"/>
      <c r="H73" s="126"/>
      <c r="I73" s="126"/>
      <c r="J73" s="126"/>
      <c r="K73" s="126"/>
      <c r="L73" s="126"/>
      <c r="M73" s="126"/>
      <c r="N73" s="126"/>
      <c r="O73" s="126"/>
      <c r="P73" s="126" t="str">
        <f>IF(ISERR(data!X75),"",data!X75)</f>
        <v/>
      </c>
      <c r="Q73" s="126" t="str">
        <f>IF(ISERR(data!Y75),"",data!Y75)</f>
        <v/>
      </c>
      <c r="R73" s="126" t="str">
        <f>'data 2 WNG adds'!I76</f>
        <v/>
      </c>
      <c r="S73" s="126" t="str">
        <f>IF(ISERR(data!AA75),"",data!AA75)</f>
        <v/>
      </c>
    </row>
    <row r="74" spans="1:19">
      <c r="A74">
        <v>1444</v>
      </c>
      <c r="B74" s="126"/>
      <c r="C74" s="126"/>
      <c r="D74" s="126"/>
      <c r="E74" s="126"/>
      <c r="F74" s="126"/>
      <c r="G74" s="126"/>
      <c r="H74" s="126">
        <v>3.1745999999999999</v>
      </c>
      <c r="I74" s="126">
        <v>0.222</v>
      </c>
      <c r="J74" s="126">
        <v>3</v>
      </c>
      <c r="K74" s="126">
        <v>88.155000000000001</v>
      </c>
      <c r="L74" s="126">
        <v>14.8254</v>
      </c>
      <c r="M74" s="126">
        <v>1.0369999999999999</v>
      </c>
      <c r="N74" s="126">
        <v>14.01</v>
      </c>
      <c r="O74" s="126">
        <v>411.68389999999999</v>
      </c>
      <c r="P74" s="126">
        <f>IF(ISERR(data!X76),"",data!X76)</f>
        <v>72.75132275132276</v>
      </c>
      <c r="Q74" s="126">
        <f>IF(ISERR(data!Y76),"",data!Y76)</f>
        <v>5.0886403769841282</v>
      </c>
      <c r="R74" s="126">
        <f>'data 2 WNG adds'!I77</f>
        <v>68.75</v>
      </c>
      <c r="S74" s="126">
        <f>IF(ISERR(data!AA76),"",data!AA76)</f>
        <v>2020.2187499999998</v>
      </c>
    </row>
    <row r="75" spans="1:19">
      <c r="A75">
        <v>1445</v>
      </c>
      <c r="B75" s="126">
        <v>32</v>
      </c>
      <c r="C75" s="126">
        <v>18</v>
      </c>
      <c r="D75" s="126">
        <v>1678.6962000000001</v>
      </c>
      <c r="E75" s="126">
        <v>1.2589999999999999</v>
      </c>
      <c r="F75" s="126">
        <v>17.010000000000002</v>
      </c>
      <c r="G75" s="126">
        <v>499.83890000000002</v>
      </c>
      <c r="H75" s="126"/>
      <c r="I75" s="126"/>
      <c r="J75" s="126"/>
      <c r="K75" s="126"/>
      <c r="L75" s="126"/>
      <c r="M75" s="126"/>
      <c r="N75" s="126"/>
      <c r="O75" s="126"/>
      <c r="P75" s="126">
        <f>IF(ISERR(data!X77),"",data!X77)</f>
        <v>110</v>
      </c>
      <c r="Q75" s="126">
        <f>IF(ISERR(data!Y77),"",data!Y77)</f>
        <v>7.69402425</v>
      </c>
      <c r="R75" s="126">
        <f>'data 2 WNG adds'!I78</f>
        <v>55</v>
      </c>
      <c r="S75" s="126">
        <f>IF(ISERR(data!AA77),"",data!AA77)</f>
        <v>1616.175</v>
      </c>
    </row>
    <row r="76" spans="1:19">
      <c r="A76">
        <v>1446</v>
      </c>
      <c r="B76" s="126"/>
      <c r="C76" s="126"/>
      <c r="D76" s="126"/>
      <c r="E76" s="126"/>
      <c r="F76" s="126"/>
      <c r="G76" s="126"/>
      <c r="H76" s="126">
        <v>4</v>
      </c>
      <c r="I76" s="126">
        <v>0.27979999999999999</v>
      </c>
      <c r="J76" s="126">
        <v>2</v>
      </c>
      <c r="K76" s="126">
        <v>51.21</v>
      </c>
      <c r="L76" s="126">
        <v>20</v>
      </c>
      <c r="M76" s="126">
        <v>0.20380000000000001</v>
      </c>
      <c r="N76" s="126">
        <v>0.20380000000000001</v>
      </c>
      <c r="O76" s="126">
        <v>0.20380000000000001</v>
      </c>
      <c r="P76" s="126" t="str">
        <f>IF(ISERR(data!X78),"",data!X78)</f>
        <v/>
      </c>
      <c r="Q76" s="126" t="str">
        <f>IF(ISERR(data!Y78),"",data!Y78)</f>
        <v/>
      </c>
      <c r="R76" s="126" t="str">
        <f>'data 2 WNG adds'!I79</f>
        <v/>
      </c>
      <c r="S76" s="126" t="str">
        <f>IF(ISERR(data!AA78),"",data!AA78)</f>
        <v/>
      </c>
    </row>
    <row r="77" spans="1:19">
      <c r="A77">
        <v>1447</v>
      </c>
      <c r="B77" s="126"/>
      <c r="C77" s="126">
        <v>24</v>
      </c>
      <c r="D77" s="126">
        <v>2238.2615999999998</v>
      </c>
      <c r="E77" s="126">
        <v>1.6787000000000001</v>
      </c>
      <c r="F77" s="126">
        <v>12</v>
      </c>
      <c r="G77" s="126">
        <v>307.26</v>
      </c>
      <c r="H77" s="126">
        <v>30</v>
      </c>
      <c r="I77" s="126">
        <v>2.0983999999999998</v>
      </c>
      <c r="J77" s="126">
        <v>12.6</v>
      </c>
      <c r="K77" s="126">
        <v>322.62299999999999</v>
      </c>
      <c r="L77" s="126">
        <v>-2</v>
      </c>
      <c r="M77" s="126">
        <v>-0.1399</v>
      </c>
      <c r="N77" s="126">
        <v>-0.84</v>
      </c>
      <c r="O77" s="126">
        <v>-21.508199999999999</v>
      </c>
      <c r="P77" s="126" t="str">
        <f>IF(ISERR(data!X79),"",data!X79)</f>
        <v/>
      </c>
      <c r="Q77" s="126" t="str">
        <f>IF(ISERR(data!Y79),"",data!Y79)</f>
        <v/>
      </c>
      <c r="R77" s="126" t="str">
        <f>'data 2 WNG adds'!I80</f>
        <v/>
      </c>
      <c r="S77" s="126" t="str">
        <f>IF(ISERR(data!AA79),"",data!AA79)</f>
        <v/>
      </c>
    </row>
    <row r="78" spans="1:19">
      <c r="A78">
        <v>1448</v>
      </c>
      <c r="B78" s="126"/>
      <c r="C78" s="126">
        <v>28</v>
      </c>
      <c r="D78" s="126">
        <v>2611.3051999999998</v>
      </c>
      <c r="E78" s="126">
        <v>1.9584999999999999</v>
      </c>
      <c r="F78" s="126">
        <v>11.76</v>
      </c>
      <c r="G78" s="126">
        <v>301.1148</v>
      </c>
      <c r="H78" s="126"/>
      <c r="I78" s="126"/>
      <c r="J78" s="126"/>
      <c r="K78" s="126"/>
      <c r="L78" s="126"/>
      <c r="M78" s="126"/>
      <c r="N78" s="126"/>
      <c r="O78" s="126"/>
      <c r="P78" s="126">
        <f>IF(ISERR(data!X80),"",data!X80)</f>
        <v>179.79651162790699</v>
      </c>
      <c r="Q78" s="126">
        <f>IF(ISERR(data!Y80),"",data!Y80)</f>
        <v>12.575988368459305</v>
      </c>
      <c r="R78" s="126">
        <f>'data 2 WNG adds'!I81</f>
        <v>61.85</v>
      </c>
      <c r="S78" s="126">
        <f>IF(ISERR(data!AA80),"",data!AA80)</f>
        <v>1583.6692500000001</v>
      </c>
    </row>
    <row r="79" spans="1:19">
      <c r="A79">
        <v>1449</v>
      </c>
      <c r="B79" s="126"/>
      <c r="C79" s="126"/>
      <c r="D79" s="126"/>
      <c r="E79" s="126"/>
      <c r="F79" s="126"/>
      <c r="G79" s="126"/>
      <c r="H79" s="126"/>
      <c r="I79" s="126"/>
      <c r="J79" s="126"/>
      <c r="K79" s="126"/>
      <c r="L79" s="126"/>
      <c r="M79" s="126"/>
      <c r="N79" s="126"/>
      <c r="O79" s="126"/>
      <c r="P79" s="126">
        <f>IF(ISERR(data!X81),"",data!X81)</f>
        <v>94.827586206896541</v>
      </c>
      <c r="Q79" s="126">
        <f>IF(ISERR(data!Y81),"",data!Y81)</f>
        <v>6.6327795258620688</v>
      </c>
      <c r="R79" s="126">
        <f>'data 2 WNG adds'!I82</f>
        <v>63.25</v>
      </c>
      <c r="S79" s="126">
        <f>IF(ISERR(data!AA81),"",data!AA81)</f>
        <v>1619.5162500000001</v>
      </c>
    </row>
    <row r="80" spans="1:19">
      <c r="A80">
        <v>1450</v>
      </c>
      <c r="B80" s="126"/>
      <c r="C80" s="126"/>
      <c r="D80" s="126"/>
      <c r="E80" s="126"/>
      <c r="F80" s="126"/>
      <c r="G80" s="126"/>
      <c r="H80" s="126"/>
      <c r="I80" s="126"/>
      <c r="J80" s="126"/>
      <c r="K80" s="126"/>
      <c r="L80" s="126"/>
      <c r="M80" s="126"/>
      <c r="N80" s="126"/>
      <c r="O80" s="126"/>
      <c r="P80" s="126">
        <f>IF(ISERR(data!X82),"",data!X82)</f>
        <v>56.571428571428569</v>
      </c>
      <c r="Q80" s="126">
        <f>IF(ISERR(data!Y82),"",data!Y82)</f>
        <v>3.9569267571428566</v>
      </c>
      <c r="R80" s="126">
        <f>'data 2 WNG adds'!I83</f>
        <v>49.5</v>
      </c>
      <c r="S80" s="126">
        <f>IF(ISERR(data!AA82),"",data!AA82)</f>
        <v>1267.4475</v>
      </c>
    </row>
    <row r="81" spans="1:19">
      <c r="A81">
        <v>1451</v>
      </c>
      <c r="B81" s="126"/>
      <c r="C81" s="126"/>
      <c r="D81" s="126"/>
      <c r="E81" s="126"/>
      <c r="F81" s="126"/>
      <c r="G81" s="126"/>
      <c r="H81" s="126"/>
      <c r="I81" s="126"/>
      <c r="J81" s="126"/>
      <c r="K81" s="126"/>
      <c r="L81" s="126"/>
      <c r="M81" s="126"/>
      <c r="N81" s="126"/>
      <c r="O81" s="126"/>
      <c r="P81" s="126" t="str">
        <f>IF(ISERR(data!X83),"",data!X83)</f>
        <v/>
      </c>
      <c r="Q81" s="126" t="str">
        <f>IF(ISERR(data!Y83),"",data!Y83)</f>
        <v/>
      </c>
      <c r="R81" s="126" t="str">
        <f>'data 2 WNG adds'!I84</f>
        <v/>
      </c>
      <c r="S81" s="126" t="str">
        <f>IF(ISERR(data!AA83),"",data!AA83)</f>
        <v/>
      </c>
    </row>
    <row r="82" spans="1:19">
      <c r="A82">
        <v>1452</v>
      </c>
      <c r="B82" s="126"/>
      <c r="C82" s="126"/>
      <c r="D82" s="126"/>
      <c r="E82" s="126"/>
      <c r="F82" s="126"/>
      <c r="G82" s="126"/>
      <c r="H82" s="126"/>
      <c r="I82" s="126"/>
      <c r="J82" s="126"/>
      <c r="K82" s="126"/>
      <c r="L82" s="126"/>
      <c r="M82" s="126"/>
      <c r="N82" s="126"/>
      <c r="O82" s="126"/>
      <c r="P82" s="126" t="str">
        <f>IF(ISERR(data!X84),"",data!X84)</f>
        <v/>
      </c>
      <c r="Q82" s="126" t="str">
        <f>IF(ISERR(data!Y84),"",data!Y84)</f>
        <v/>
      </c>
      <c r="R82" s="126" t="str">
        <f>'data 2 WNG adds'!I85</f>
        <v/>
      </c>
      <c r="S82" s="126" t="str">
        <f>IF(ISERR(data!AA84),"",data!AA84)</f>
        <v/>
      </c>
    </row>
    <row r="83" spans="1:19">
      <c r="A83">
        <v>1453</v>
      </c>
      <c r="B83" s="126"/>
      <c r="C83" s="126"/>
      <c r="D83" s="126"/>
      <c r="E83" s="126"/>
      <c r="F83" s="126"/>
      <c r="G83" s="126"/>
      <c r="H83" s="126"/>
      <c r="I83" s="126"/>
      <c r="J83" s="126"/>
      <c r="K83" s="126"/>
      <c r="L83" s="126"/>
      <c r="M83" s="126"/>
      <c r="N83" s="126"/>
      <c r="O83" s="126"/>
      <c r="P83" s="126" t="str">
        <f>IF(ISERR(data!X85),"",data!X85)</f>
        <v/>
      </c>
      <c r="Q83" s="126" t="str">
        <f>IF(ISERR(data!Y85),"",data!Y85)</f>
        <v/>
      </c>
      <c r="R83" s="126" t="str">
        <f>'data 2 WNG adds'!I86</f>
        <v/>
      </c>
      <c r="S83" s="126" t="str">
        <f>IF(ISERR(data!AA85),"",data!AA85)</f>
        <v/>
      </c>
    </row>
    <row r="84" spans="1:19">
      <c r="A84">
        <v>1454</v>
      </c>
      <c r="B84" s="126"/>
      <c r="C84" s="126"/>
      <c r="D84" s="126"/>
      <c r="E84" s="126"/>
      <c r="F84" s="126"/>
      <c r="G84" s="126"/>
      <c r="H84" s="126"/>
      <c r="I84" s="126"/>
      <c r="J84" s="126"/>
      <c r="K84" s="126"/>
      <c r="L84" s="126"/>
      <c r="M84" s="126"/>
      <c r="N84" s="126"/>
      <c r="O84" s="126"/>
      <c r="P84" s="126" t="str">
        <f>IF(ISERR(data!X86),"",data!X86)</f>
        <v/>
      </c>
      <c r="Q84" s="126" t="str">
        <f>IF(ISERR(data!Y86),"",data!Y86)</f>
        <v/>
      </c>
      <c r="R84" s="126" t="str">
        <f>'data 2 WNG adds'!I87</f>
        <v/>
      </c>
      <c r="S84" s="126" t="str">
        <f>IF(ISERR(data!AA86),"",data!AA86)</f>
        <v/>
      </c>
    </row>
    <row r="85" spans="1:19">
      <c r="A85">
        <v>1455</v>
      </c>
      <c r="B85" s="126"/>
      <c r="C85" s="126"/>
      <c r="D85" s="126"/>
      <c r="E85" s="126"/>
      <c r="F85" s="126"/>
      <c r="G85" s="126"/>
      <c r="H85" s="126"/>
      <c r="I85" s="126"/>
      <c r="J85" s="126"/>
      <c r="K85" s="126"/>
      <c r="L85" s="126"/>
      <c r="M85" s="126"/>
      <c r="N85" s="126"/>
      <c r="O85" s="126"/>
      <c r="P85" s="126" t="str">
        <f>IF(ISERR(data!X87),"",data!X87)</f>
        <v/>
      </c>
      <c r="Q85" s="126" t="str">
        <f>IF(ISERR(data!Y87),"",data!Y87)</f>
        <v/>
      </c>
      <c r="R85" s="126" t="str">
        <f>'data 2 WNG adds'!I88</f>
        <v/>
      </c>
      <c r="S85" s="126" t="str">
        <f>IF(ISERR(data!AA87),"",data!AA87)</f>
        <v/>
      </c>
    </row>
    <row r="86" spans="1:19">
      <c r="A86">
        <v>1456</v>
      </c>
      <c r="B86" s="126"/>
      <c r="C86" s="126"/>
      <c r="D86" s="126"/>
      <c r="E86" s="126"/>
      <c r="F86" s="126"/>
      <c r="G86" s="126"/>
      <c r="H86" s="126"/>
      <c r="I86" s="126"/>
      <c r="J86" s="126"/>
      <c r="K86" s="126"/>
      <c r="L86" s="126"/>
      <c r="M86" s="126"/>
      <c r="N86" s="126"/>
      <c r="O86" s="126"/>
      <c r="P86" s="126" t="str">
        <f>IF(ISERR(data!X88),"",data!X88)</f>
        <v/>
      </c>
      <c r="Q86" s="126" t="str">
        <f>IF(ISERR(data!Y88),"",data!Y88)</f>
        <v/>
      </c>
      <c r="R86" s="126" t="str">
        <f>'data 2 WNG adds'!I89</f>
        <v/>
      </c>
      <c r="S86" s="126" t="str">
        <f>IF(ISERR(data!AA88),"",data!AA88)</f>
        <v/>
      </c>
    </row>
    <row r="87" spans="1:19">
      <c r="A87">
        <v>1457</v>
      </c>
      <c r="B87" s="126"/>
      <c r="C87" s="126"/>
      <c r="D87" s="126"/>
      <c r="E87" s="126"/>
      <c r="F87" s="126"/>
      <c r="G87" s="126"/>
      <c r="H87" s="126"/>
      <c r="I87" s="126"/>
      <c r="J87" s="126"/>
      <c r="K87" s="126"/>
      <c r="L87" s="126"/>
      <c r="M87" s="126"/>
      <c r="N87" s="126"/>
      <c r="O87" s="126"/>
      <c r="P87" s="126" t="str">
        <f>IF(ISERR(data!X89),"",data!X89)</f>
        <v/>
      </c>
      <c r="Q87" s="126" t="str">
        <f>IF(ISERR(data!Y89),"",data!Y89)</f>
        <v/>
      </c>
      <c r="R87" s="126" t="str">
        <f>'data 2 WNG adds'!I90</f>
        <v/>
      </c>
      <c r="S87" s="126" t="str">
        <f>IF(ISERR(data!AA89),"",data!AA89)</f>
        <v/>
      </c>
    </row>
    <row r="88" spans="1:19">
      <c r="A88">
        <v>1458</v>
      </c>
      <c r="B88" s="126"/>
      <c r="C88" s="126"/>
      <c r="D88" s="126"/>
      <c r="E88" s="126"/>
      <c r="F88" s="126"/>
      <c r="G88" s="126"/>
      <c r="H88" s="126"/>
      <c r="I88" s="126"/>
      <c r="J88" s="126"/>
      <c r="K88" s="126"/>
      <c r="L88" s="126"/>
      <c r="M88" s="126"/>
      <c r="N88" s="126"/>
      <c r="O88" s="126"/>
      <c r="P88" s="126" t="str">
        <f>IF(ISERR(data!X90),"",data!X90)</f>
        <v/>
      </c>
      <c r="Q88" s="126" t="str">
        <f>IF(ISERR(data!Y90),"",data!Y90)</f>
        <v/>
      </c>
      <c r="R88" s="126" t="str">
        <f>'data 2 WNG adds'!I91</f>
        <v/>
      </c>
      <c r="S88" s="126" t="str">
        <f>IF(ISERR(data!AA90),"",data!AA90)</f>
        <v/>
      </c>
    </row>
    <row r="89" spans="1:19">
      <c r="A89">
        <v>1459</v>
      </c>
      <c r="B89" s="126"/>
      <c r="C89" s="126"/>
      <c r="D89" s="126"/>
      <c r="E89" s="126"/>
      <c r="F89" s="126"/>
      <c r="G89" s="126"/>
      <c r="H89" s="126"/>
      <c r="I89" s="126"/>
      <c r="J89" s="126"/>
      <c r="K89" s="126"/>
      <c r="L89" s="126"/>
      <c r="M89" s="126"/>
      <c r="N89" s="126"/>
      <c r="O89" s="126"/>
      <c r="P89" s="126" t="str">
        <f>IF(ISERR(data!X91),"",data!X91)</f>
        <v/>
      </c>
      <c r="Q89" s="126" t="str">
        <f>IF(ISERR(data!Y91),"",data!Y91)</f>
        <v/>
      </c>
      <c r="R89" s="126" t="str">
        <f>'data 2 WNG adds'!I92</f>
        <v/>
      </c>
      <c r="S89" s="126" t="str">
        <f>IF(ISERR(data!AA91),"",data!AA91)</f>
        <v/>
      </c>
    </row>
    <row r="90" spans="1:19">
      <c r="A90">
        <v>1460</v>
      </c>
      <c r="B90" s="126"/>
      <c r="C90" s="126"/>
      <c r="D90" s="126"/>
      <c r="E90" s="126"/>
      <c r="F90" s="126"/>
      <c r="G90" s="126"/>
      <c r="H90" s="126"/>
      <c r="I90" s="126"/>
      <c r="J90" s="126"/>
      <c r="K90" s="126"/>
      <c r="L90" s="126"/>
      <c r="M90" s="126"/>
      <c r="N90" s="126"/>
      <c r="O90" s="126"/>
      <c r="P90" s="126" t="str">
        <f>IF(ISERR(data!X92),"",data!X92)</f>
        <v/>
      </c>
      <c r="Q90" s="126" t="str">
        <f>IF(ISERR(data!Y92),"",data!Y92)</f>
        <v/>
      </c>
      <c r="R90" s="126" t="str">
        <f>'data 2 WNG adds'!I93</f>
        <v/>
      </c>
      <c r="S90" s="126" t="str">
        <f>IF(ISERR(data!AA92),"",data!AA92)</f>
        <v/>
      </c>
    </row>
    <row r="91" spans="1:19">
      <c r="A91">
        <v>1461</v>
      </c>
      <c r="B91" s="126"/>
      <c r="C91" s="126"/>
      <c r="D91" s="126"/>
      <c r="E91" s="126"/>
      <c r="F91" s="126"/>
      <c r="G91" s="126"/>
      <c r="H91" s="126"/>
      <c r="I91" s="126"/>
      <c r="J91" s="126"/>
      <c r="K91" s="126"/>
      <c r="L91" s="126"/>
      <c r="M91" s="126"/>
      <c r="N91" s="126"/>
      <c r="O91" s="126"/>
      <c r="P91" s="126" t="str">
        <f>IF(ISERR(data!X93),"",data!X93)</f>
        <v/>
      </c>
      <c r="Q91" s="126" t="str">
        <f>IF(ISERR(data!Y93),"",data!Y93)</f>
        <v/>
      </c>
      <c r="R91" s="126" t="str">
        <f>'data 2 WNG adds'!I94</f>
        <v/>
      </c>
      <c r="S91" s="126" t="str">
        <f>IF(ISERR(data!AA93),"",data!AA93)</f>
        <v/>
      </c>
    </row>
    <row r="92" spans="1:19">
      <c r="A92">
        <v>1462</v>
      </c>
      <c r="B92" s="126"/>
      <c r="C92" s="126"/>
      <c r="D92" s="126"/>
      <c r="E92" s="126"/>
      <c r="F92" s="126"/>
      <c r="G92" s="126"/>
      <c r="H92" s="126">
        <v>0</v>
      </c>
      <c r="I92" s="126">
        <v>0</v>
      </c>
      <c r="J92" s="126">
        <v>0</v>
      </c>
      <c r="K92" s="126">
        <v>0</v>
      </c>
      <c r="L92" s="126">
        <v>12.625</v>
      </c>
      <c r="M92" s="126">
        <v>0.8831</v>
      </c>
      <c r="N92" s="126">
        <v>5.3025000000000002</v>
      </c>
      <c r="O92" s="126">
        <v>126.226</v>
      </c>
      <c r="P92" s="126" t="str">
        <f>IF(ISERR(data!X94),"",data!X94)</f>
        <v/>
      </c>
      <c r="Q92" s="126" t="str">
        <f>IF(ISERR(data!Y94),"",data!Y94)</f>
        <v/>
      </c>
      <c r="R92" s="126" t="str">
        <f>'data 2 WNG adds'!I95</f>
        <v/>
      </c>
      <c r="S92" s="126" t="str">
        <f>IF(ISERR(data!AA94),"",data!AA94)</f>
        <v/>
      </c>
    </row>
    <row r="93" spans="1:19">
      <c r="A93">
        <v>1463</v>
      </c>
      <c r="B93" s="126"/>
      <c r="C93" s="126">
        <v>12.625</v>
      </c>
      <c r="D93" s="126">
        <v>1177.4188999999999</v>
      </c>
      <c r="E93" s="126">
        <v>0.8831</v>
      </c>
      <c r="F93" s="126">
        <v>5.3025000000000002</v>
      </c>
      <c r="G93" s="126">
        <v>126.226</v>
      </c>
      <c r="H93" s="126">
        <v>0</v>
      </c>
      <c r="I93" s="126">
        <v>0</v>
      </c>
      <c r="J93" s="126">
        <v>0</v>
      </c>
      <c r="K93" s="126">
        <v>0</v>
      </c>
      <c r="L93" s="126">
        <v>13</v>
      </c>
      <c r="M93" s="126">
        <v>0.9093</v>
      </c>
      <c r="N93" s="126">
        <v>5.46</v>
      </c>
      <c r="O93" s="126">
        <v>129.9753</v>
      </c>
      <c r="P93" s="126" t="str">
        <f>IF(ISERR(data!X95),"",data!X95)</f>
        <v/>
      </c>
      <c r="Q93" s="126" t="str">
        <f>IF(ISERR(data!Y95),"",data!Y95)</f>
        <v/>
      </c>
      <c r="R93" s="126" t="str">
        <f>'data 2 WNG adds'!I96</f>
        <v/>
      </c>
      <c r="S93" s="126" t="str">
        <f>IF(ISERR(data!AA95),"",data!AA95)</f>
        <v/>
      </c>
    </row>
    <row r="94" spans="1:19">
      <c r="A94">
        <v>1464</v>
      </c>
      <c r="B94" s="126"/>
      <c r="C94" s="126">
        <v>13</v>
      </c>
      <c r="D94" s="126">
        <v>1212.3916999999999</v>
      </c>
      <c r="E94" s="126">
        <v>0.9093</v>
      </c>
      <c r="F94" s="126">
        <v>5.46</v>
      </c>
      <c r="G94" s="126">
        <v>129.9753</v>
      </c>
      <c r="H94" s="126"/>
      <c r="I94" s="126"/>
      <c r="J94" s="126"/>
      <c r="K94" s="126"/>
      <c r="L94" s="126"/>
      <c r="M94" s="126"/>
      <c r="N94" s="126"/>
      <c r="O94" s="126"/>
      <c r="P94" s="126" t="str">
        <f>IF(ISERR(data!X96),"",data!X96)</f>
        <v/>
      </c>
      <c r="Q94" s="126" t="str">
        <f>IF(ISERR(data!Y96),"",data!Y96)</f>
        <v/>
      </c>
      <c r="R94" s="126" t="str">
        <f>'data 2 WNG adds'!I97</f>
        <v/>
      </c>
      <c r="S94" s="126" t="str">
        <f>IF(ISERR(data!AA96),"",data!AA96)</f>
        <v/>
      </c>
    </row>
    <row r="95" spans="1:19">
      <c r="A95">
        <v>1465</v>
      </c>
      <c r="B95" s="126"/>
      <c r="C95" s="126"/>
      <c r="D95" s="126"/>
      <c r="E95" s="126"/>
      <c r="F95" s="126"/>
      <c r="G95" s="126"/>
      <c r="H95" s="126"/>
      <c r="I95" s="126"/>
      <c r="J95" s="126"/>
      <c r="K95" s="126"/>
      <c r="L95" s="126"/>
      <c r="M95" s="126"/>
      <c r="N95" s="126"/>
      <c r="O95" s="126"/>
      <c r="P95" s="126" t="str">
        <f>IF(ISERR(data!X97),"",data!X97)</f>
        <v/>
      </c>
      <c r="Q95" s="126" t="str">
        <f>IF(ISERR(data!Y97),"",data!Y97)</f>
        <v/>
      </c>
      <c r="R95" s="126" t="str">
        <f>'data 2 WNG adds'!I98</f>
        <v/>
      </c>
      <c r="S95" s="126" t="str">
        <f>IF(ISERR(data!AA97),"",data!AA97)</f>
        <v/>
      </c>
    </row>
    <row r="96" spans="1:19">
      <c r="A96">
        <v>1466</v>
      </c>
      <c r="B96" s="126"/>
      <c r="C96" s="126"/>
      <c r="D96" s="126"/>
      <c r="E96" s="126"/>
      <c r="F96" s="126"/>
      <c r="G96" s="126"/>
      <c r="H96" s="126"/>
      <c r="I96" s="126"/>
      <c r="J96" s="126"/>
      <c r="K96" s="126"/>
      <c r="L96" s="126"/>
      <c r="M96" s="126"/>
      <c r="N96" s="126"/>
      <c r="O96" s="126"/>
      <c r="P96" s="126" t="str">
        <f>IF(ISERR(data!X98),"",data!X98)</f>
        <v/>
      </c>
      <c r="Q96" s="126" t="str">
        <f>IF(ISERR(data!Y98),"",data!Y98)</f>
        <v/>
      </c>
      <c r="R96" s="126" t="str">
        <f>'data 2 WNG adds'!I99</f>
        <v/>
      </c>
      <c r="S96" s="126" t="str">
        <f>IF(ISERR(data!AA98),"",data!AA98)</f>
        <v/>
      </c>
    </row>
    <row r="97" spans="1:19">
      <c r="A97">
        <v>1467</v>
      </c>
      <c r="B97" s="126"/>
      <c r="C97" s="126"/>
      <c r="D97" s="126"/>
      <c r="E97" s="126"/>
      <c r="F97" s="126"/>
      <c r="G97" s="126"/>
      <c r="H97" s="126">
        <v>3.7037</v>
      </c>
      <c r="I97" s="126">
        <v>0.2591</v>
      </c>
      <c r="J97" s="126">
        <v>3.5</v>
      </c>
      <c r="K97" s="126">
        <v>83.317499999999995</v>
      </c>
      <c r="L97" s="126">
        <v>21.296299999999999</v>
      </c>
      <c r="M97" s="126">
        <v>1.4896</v>
      </c>
      <c r="N97" s="126">
        <v>20.125</v>
      </c>
      <c r="O97" s="126">
        <v>479.07560000000001</v>
      </c>
      <c r="P97" s="126" t="str">
        <f>IF(ISERR(data!X99),"",data!X99)</f>
        <v/>
      </c>
      <c r="Q97" s="126" t="str">
        <f>IF(ISERR(data!Y99),"",data!Y99)</f>
        <v/>
      </c>
      <c r="R97" s="126" t="str">
        <f>'data 2 WNG adds'!I100</f>
        <v/>
      </c>
      <c r="S97" s="126" t="str">
        <f>IF(ISERR(data!AA99),"",data!AA99)</f>
        <v/>
      </c>
    </row>
    <row r="98" spans="1:19">
      <c r="A98">
        <v>1468</v>
      </c>
      <c r="B98" s="126">
        <v>36</v>
      </c>
      <c r="C98" s="126">
        <v>25</v>
      </c>
      <c r="D98" s="126">
        <v>2331.5225</v>
      </c>
      <c r="E98" s="126">
        <v>1.7485999999999999</v>
      </c>
      <c r="F98" s="126">
        <v>23.625</v>
      </c>
      <c r="G98" s="126">
        <v>562.3931</v>
      </c>
      <c r="H98" s="126"/>
      <c r="I98" s="126"/>
      <c r="J98" s="126"/>
      <c r="K98" s="126"/>
      <c r="L98" s="126"/>
      <c r="M98" s="126"/>
      <c r="N98" s="126"/>
      <c r="O98" s="126"/>
      <c r="P98" s="126" t="str">
        <f>IF(ISERR(data!X100),"",data!X100)</f>
        <v/>
      </c>
      <c r="Q98" s="126" t="str">
        <f>IF(ISERR(data!Y100),"",data!Y100)</f>
        <v/>
      </c>
      <c r="R98" s="126" t="str">
        <f>'data 2 WNG adds'!I101</f>
        <v/>
      </c>
      <c r="S98" s="126" t="str">
        <f>IF(ISERR(data!AA100),"",data!AA100)</f>
        <v/>
      </c>
    </row>
    <row r="99" spans="1:19">
      <c r="A99">
        <v>1469</v>
      </c>
      <c r="B99" s="126"/>
      <c r="C99" s="126"/>
      <c r="D99" s="126"/>
      <c r="E99" s="126"/>
      <c r="F99" s="126"/>
      <c r="G99" s="126"/>
      <c r="H99" s="126">
        <v>2.0783</v>
      </c>
      <c r="I99" s="126">
        <v>0.1454</v>
      </c>
      <c r="J99" s="126">
        <v>2</v>
      </c>
      <c r="K99" s="126">
        <v>47.61</v>
      </c>
      <c r="L99" s="126">
        <v>20.421700000000001</v>
      </c>
      <c r="M99" s="126">
        <v>1.4283999999999999</v>
      </c>
      <c r="N99" s="126">
        <v>19.6525</v>
      </c>
      <c r="O99" s="126">
        <v>467.82780000000002</v>
      </c>
      <c r="P99" s="126" t="str">
        <f>IF(ISERR(data!X101),"",data!X101)</f>
        <v/>
      </c>
      <c r="Q99" s="126" t="str">
        <f>IF(ISERR(data!Y101),"",data!Y101)</f>
        <v/>
      </c>
      <c r="R99" s="126" t="str">
        <f>'data 2 WNG adds'!I102</f>
        <v/>
      </c>
      <c r="S99" s="126" t="str">
        <f>IF(ISERR(data!AA101),"",data!AA101)</f>
        <v/>
      </c>
    </row>
    <row r="100" spans="1:19">
      <c r="A100">
        <v>1470</v>
      </c>
      <c r="B100" s="126">
        <v>35</v>
      </c>
      <c r="C100" s="126">
        <v>22.5</v>
      </c>
      <c r="D100" s="126">
        <v>2098.3703</v>
      </c>
      <c r="E100" s="126">
        <v>1.5738000000000001</v>
      </c>
      <c r="F100" s="126">
        <v>21.6525</v>
      </c>
      <c r="G100" s="126">
        <v>515.43780000000004</v>
      </c>
      <c r="H100" s="126">
        <v>2.2143000000000002</v>
      </c>
      <c r="I100" s="126">
        <v>0.15490000000000001</v>
      </c>
      <c r="J100" s="126">
        <v>2</v>
      </c>
      <c r="K100" s="126">
        <v>47.61</v>
      </c>
      <c r="L100" s="126">
        <v>29.285699999999999</v>
      </c>
      <c r="M100" s="126">
        <v>2.0484</v>
      </c>
      <c r="N100" s="126">
        <v>26.4513</v>
      </c>
      <c r="O100" s="126">
        <v>629.67200000000003</v>
      </c>
      <c r="P100" s="126" t="str">
        <f>IF(ISERR(data!X102),"",data!X102)</f>
        <v/>
      </c>
      <c r="Q100" s="126" t="str">
        <f>IF(ISERR(data!Y102),"",data!Y102)</f>
        <v/>
      </c>
      <c r="R100" s="126" t="str">
        <f>'data 2 WNG adds'!I103</f>
        <v/>
      </c>
      <c r="S100" s="126" t="str">
        <f>IF(ISERR(data!AA102),"",data!AA102)</f>
        <v/>
      </c>
    </row>
    <row r="101" spans="1:19">
      <c r="A101">
        <v>1471</v>
      </c>
      <c r="B101" s="126">
        <v>36</v>
      </c>
      <c r="C101" s="126">
        <v>31.5</v>
      </c>
      <c r="D101" s="126">
        <v>2937.7184000000002</v>
      </c>
      <c r="E101" s="126">
        <v>2.2033</v>
      </c>
      <c r="F101" s="126">
        <v>28.4513</v>
      </c>
      <c r="G101" s="126">
        <v>677.28200000000004</v>
      </c>
      <c r="H101" s="126"/>
      <c r="I101" s="126"/>
      <c r="J101" s="126">
        <v>2</v>
      </c>
      <c r="K101" s="126">
        <v>47.61</v>
      </c>
      <c r="L101" s="126"/>
      <c r="M101" s="126"/>
      <c r="N101" s="126"/>
      <c r="O101" s="126"/>
      <c r="P101" s="126" t="str">
        <f>IF(ISERR(data!X103),"",data!X103)</f>
        <v/>
      </c>
      <c r="Q101" s="126" t="str">
        <f>IF(ISERR(data!Y103),"",data!Y103)</f>
        <v/>
      </c>
      <c r="R101" s="126" t="str">
        <f>'data 2 WNG adds'!I104</f>
        <v/>
      </c>
      <c r="S101" s="126" t="str">
        <f>IF(ISERR(data!AA103),"",data!AA103)</f>
        <v/>
      </c>
    </row>
    <row r="102" spans="1:19">
      <c r="A102">
        <v>1472</v>
      </c>
      <c r="B102" s="126"/>
      <c r="C102" s="126"/>
      <c r="D102" s="126"/>
      <c r="E102" s="126"/>
      <c r="F102" s="126"/>
      <c r="G102" s="126"/>
      <c r="H102" s="126"/>
      <c r="I102" s="126"/>
      <c r="J102" s="126"/>
      <c r="K102" s="126"/>
      <c r="L102" s="126"/>
      <c r="M102" s="126"/>
      <c r="N102" s="126"/>
      <c r="O102" s="126"/>
      <c r="P102" s="126" t="str">
        <f>IF(ISERR(data!X104),"",data!X104)</f>
        <v/>
      </c>
      <c r="Q102" s="126" t="str">
        <f>IF(ISERR(data!Y104),"",data!Y104)</f>
        <v/>
      </c>
      <c r="R102" s="126" t="str">
        <f>'data 2 WNG adds'!I105</f>
        <v/>
      </c>
      <c r="S102" s="126" t="str">
        <f>IF(ISERR(data!AA104),"",data!AA104)</f>
        <v/>
      </c>
    </row>
    <row r="103" spans="1:19">
      <c r="A103">
        <v>1473</v>
      </c>
      <c r="B103" s="126"/>
      <c r="C103" s="126"/>
      <c r="D103" s="126"/>
      <c r="E103" s="126"/>
      <c r="F103" s="126"/>
      <c r="G103" s="126"/>
      <c r="H103" s="126"/>
      <c r="I103" s="126"/>
      <c r="J103" s="126"/>
      <c r="K103" s="126"/>
      <c r="L103" s="126"/>
      <c r="M103" s="126"/>
      <c r="N103" s="126"/>
      <c r="O103" s="126"/>
      <c r="P103" s="126" t="str">
        <f>IF(ISERR(data!X105),"",data!X105)</f>
        <v/>
      </c>
      <c r="Q103" s="126" t="str">
        <f>IF(ISERR(data!Y105),"",data!Y105)</f>
        <v/>
      </c>
      <c r="R103" s="126" t="str">
        <f>'data 2 WNG adds'!I106</f>
        <v/>
      </c>
      <c r="S103" s="126" t="str">
        <f>IF(ISERR(data!AA105),"",data!AA105)</f>
        <v/>
      </c>
    </row>
    <row r="104" spans="1:19">
      <c r="A104">
        <v>1474</v>
      </c>
      <c r="B104" s="126"/>
      <c r="C104" s="126"/>
      <c r="D104" s="126"/>
      <c r="E104" s="126"/>
      <c r="F104" s="126"/>
      <c r="G104" s="126"/>
      <c r="H104" s="126"/>
      <c r="I104" s="126"/>
      <c r="J104" s="126"/>
      <c r="K104" s="126"/>
      <c r="L104" s="126"/>
      <c r="M104" s="126"/>
      <c r="N104" s="126"/>
      <c r="O104" s="126"/>
      <c r="P104" s="126" t="str">
        <f>IF(ISERR(data!X106),"",data!X106)</f>
        <v/>
      </c>
      <c r="Q104" s="126" t="str">
        <f>IF(ISERR(data!Y106),"",data!Y106)</f>
        <v/>
      </c>
      <c r="R104" s="126" t="str">
        <f>'data 2 WNG adds'!I107</f>
        <v/>
      </c>
      <c r="S104" s="126" t="str">
        <f>IF(ISERR(data!AA106),"",data!AA106)</f>
        <v/>
      </c>
    </row>
    <row r="105" spans="1:19">
      <c r="A105">
        <v>1475</v>
      </c>
      <c r="B105" s="126"/>
      <c r="C105" s="126"/>
      <c r="D105" s="126"/>
      <c r="E105" s="126"/>
      <c r="F105" s="126"/>
      <c r="G105" s="126"/>
      <c r="H105" s="126"/>
      <c r="I105" s="126"/>
      <c r="J105" s="126"/>
      <c r="K105" s="126"/>
      <c r="L105" s="126"/>
      <c r="M105" s="126"/>
      <c r="N105" s="126"/>
      <c r="O105" s="126"/>
      <c r="P105" s="126" t="str">
        <f>IF(ISERR(data!X107),"",data!X107)</f>
        <v/>
      </c>
      <c r="Q105" s="126" t="str">
        <f>IF(ISERR(data!Y107),"",data!Y107)</f>
        <v/>
      </c>
      <c r="R105" s="126" t="str">
        <f>'data 2 WNG adds'!I108</f>
        <v/>
      </c>
      <c r="S105" s="126" t="str">
        <f>IF(ISERR(data!AA107),"",data!AA107)</f>
        <v/>
      </c>
    </row>
    <row r="106" spans="1:19">
      <c r="A106">
        <v>1476</v>
      </c>
      <c r="B106" s="126"/>
      <c r="C106" s="126"/>
      <c r="D106" s="126"/>
      <c r="E106" s="126"/>
      <c r="F106" s="126"/>
      <c r="G106" s="126"/>
      <c r="H106" s="126"/>
      <c r="I106" s="126"/>
      <c r="J106" s="126"/>
      <c r="K106" s="126"/>
      <c r="L106" s="126"/>
      <c r="M106" s="126"/>
      <c r="N106" s="126"/>
      <c r="O106" s="126"/>
      <c r="P106" s="126" t="str">
        <f>IF(ISERR(data!X108),"",data!X108)</f>
        <v/>
      </c>
      <c r="Q106" s="126" t="str">
        <f>IF(ISERR(data!Y108),"",data!Y108)</f>
        <v/>
      </c>
      <c r="R106" s="126" t="str">
        <f>'data 2 WNG adds'!I109</f>
        <v/>
      </c>
      <c r="S106" s="126" t="str">
        <f>IF(ISERR(data!AA108),"",data!AA108)</f>
        <v/>
      </c>
    </row>
    <row r="107" spans="1:19">
      <c r="A107">
        <v>1477</v>
      </c>
      <c r="B107" s="126"/>
      <c r="C107" s="126"/>
      <c r="D107" s="126"/>
      <c r="E107" s="126"/>
      <c r="F107" s="126"/>
      <c r="G107" s="126"/>
      <c r="H107" s="126"/>
      <c r="I107" s="126"/>
      <c r="J107" s="126">
        <v>2</v>
      </c>
      <c r="K107" s="126">
        <v>47.61</v>
      </c>
      <c r="L107" s="126"/>
      <c r="M107" s="126"/>
      <c r="N107" s="126"/>
      <c r="O107" s="126"/>
      <c r="P107" s="126" t="str">
        <f>IF(ISERR(data!X109),"",data!X109)</f>
        <v/>
      </c>
      <c r="Q107" s="126" t="str">
        <f>IF(ISERR(data!Y109),"",data!Y109)</f>
        <v/>
      </c>
      <c r="R107" s="126" t="str">
        <f>'data 2 WNG adds'!I110</f>
        <v/>
      </c>
      <c r="S107" s="126" t="str">
        <f>IF(ISERR(data!AA109),"",data!AA109)</f>
        <v/>
      </c>
    </row>
    <row r="108" spans="1:19">
      <c r="A108">
        <v>1478</v>
      </c>
      <c r="B108" s="126"/>
      <c r="C108" s="126"/>
      <c r="D108" s="126"/>
      <c r="E108" s="126"/>
      <c r="F108" s="126"/>
      <c r="G108" s="126"/>
      <c r="H108" s="126"/>
      <c r="I108" s="126"/>
      <c r="J108" s="126"/>
      <c r="K108" s="126"/>
      <c r="L108" s="126"/>
      <c r="M108" s="126"/>
      <c r="N108" s="126"/>
      <c r="O108" s="126"/>
      <c r="P108" s="126" t="str">
        <f>IF(ISERR(data!X110),"",data!X110)</f>
        <v/>
      </c>
      <c r="Q108" s="126" t="str">
        <f>IF(ISERR(data!Y110),"",data!Y110)</f>
        <v/>
      </c>
      <c r="R108" s="126" t="str">
        <f>'data 2 WNG adds'!I111</f>
        <v/>
      </c>
      <c r="S108" s="126" t="str">
        <f>IF(ISERR(data!AA110),"",data!AA110)</f>
        <v/>
      </c>
    </row>
    <row r="109" spans="1:19">
      <c r="A109">
        <v>1479</v>
      </c>
      <c r="B109" s="126"/>
      <c r="C109" s="126"/>
      <c r="D109" s="126"/>
      <c r="E109" s="126"/>
      <c r="F109" s="126"/>
      <c r="G109" s="126"/>
      <c r="H109" s="126"/>
      <c r="I109" s="126"/>
      <c r="J109" s="126"/>
      <c r="K109" s="126"/>
      <c r="L109" s="126"/>
      <c r="M109" s="126"/>
      <c r="N109" s="126"/>
      <c r="O109" s="126"/>
      <c r="P109" s="126" t="str">
        <f>IF(ISERR(data!X111),"",data!X111)</f>
        <v/>
      </c>
      <c r="Q109" s="126" t="str">
        <f>IF(ISERR(data!Y111),"",data!Y111)</f>
        <v/>
      </c>
      <c r="R109" s="126" t="str">
        <f>'data 2 WNG adds'!I112</f>
        <v/>
      </c>
      <c r="S109" s="126" t="str">
        <f>IF(ISERR(data!AA111),"",data!AA111)</f>
        <v/>
      </c>
    </row>
    <row r="110" spans="1:19">
      <c r="A110">
        <v>1480</v>
      </c>
      <c r="B110" s="126"/>
      <c r="C110" s="126"/>
      <c r="D110" s="126"/>
      <c r="E110" s="126"/>
      <c r="F110" s="126"/>
      <c r="G110" s="126"/>
      <c r="H110" s="126"/>
      <c r="I110" s="126"/>
      <c r="J110" s="126"/>
      <c r="K110" s="126"/>
      <c r="L110" s="126"/>
      <c r="M110" s="126"/>
      <c r="N110" s="126"/>
      <c r="O110" s="126"/>
      <c r="P110" s="126" t="str">
        <f>IF(ISERR(data!X112),"",data!X112)</f>
        <v/>
      </c>
      <c r="Q110" s="126" t="str">
        <f>IF(ISERR(data!Y112),"",data!Y112)</f>
        <v/>
      </c>
      <c r="R110" s="126" t="str">
        <f>'data 2 WNG adds'!I113</f>
        <v/>
      </c>
      <c r="S110" s="126" t="str">
        <f>IF(ISERR(data!AA112),"",data!AA112)</f>
        <v/>
      </c>
    </row>
    <row r="111" spans="1:19">
      <c r="A111">
        <v>1481</v>
      </c>
      <c r="B111" s="126"/>
      <c r="C111" s="126"/>
      <c r="D111" s="126"/>
      <c r="E111" s="126"/>
      <c r="F111" s="126"/>
      <c r="G111" s="126"/>
      <c r="H111" s="126"/>
      <c r="I111" s="126"/>
      <c r="J111" s="126"/>
      <c r="K111" s="126"/>
      <c r="L111" s="126"/>
      <c r="M111" s="126"/>
      <c r="N111" s="126"/>
      <c r="O111" s="126"/>
      <c r="P111" s="126" t="str">
        <f>IF(ISERR(data!X113),"",data!X113)</f>
        <v/>
      </c>
      <c r="Q111" s="126" t="str">
        <f>IF(ISERR(data!Y113),"",data!Y113)</f>
        <v/>
      </c>
      <c r="R111" s="126" t="str">
        <f>'data 2 WNG adds'!I114</f>
        <v/>
      </c>
      <c r="S111" s="126" t="str">
        <f>IF(ISERR(data!AA113),"",data!AA113)</f>
        <v/>
      </c>
    </row>
    <row r="112" spans="1:19">
      <c r="A112">
        <v>1482</v>
      </c>
      <c r="B112" s="126"/>
      <c r="C112" s="126"/>
      <c r="D112" s="126"/>
      <c r="E112" s="126"/>
      <c r="F112" s="126"/>
      <c r="G112" s="126"/>
      <c r="H112" s="126"/>
      <c r="I112" s="126"/>
      <c r="J112" s="126"/>
      <c r="K112" s="126"/>
      <c r="L112" s="126"/>
      <c r="M112" s="126"/>
      <c r="N112" s="126"/>
      <c r="O112" s="126"/>
      <c r="P112" s="126" t="str">
        <f>IF(ISERR(data!X114),"",data!X114)</f>
        <v/>
      </c>
      <c r="Q112" s="126" t="str">
        <f>IF(ISERR(data!Y114),"",data!Y114)</f>
        <v/>
      </c>
      <c r="R112" s="126" t="str">
        <f>'data 2 WNG adds'!I115</f>
        <v/>
      </c>
      <c r="S112" s="126" t="str">
        <f>IF(ISERR(data!AA114),"",data!AA114)</f>
        <v/>
      </c>
    </row>
    <row r="113" spans="1:19">
      <c r="A113">
        <v>1483</v>
      </c>
      <c r="B113" s="126"/>
      <c r="C113" s="126"/>
      <c r="D113" s="126"/>
      <c r="E113" s="126"/>
      <c r="F113" s="126"/>
      <c r="G113" s="126"/>
      <c r="H113" s="126"/>
      <c r="I113" s="126"/>
      <c r="J113" s="126"/>
      <c r="K113" s="126"/>
      <c r="L113" s="126"/>
      <c r="M113" s="126"/>
      <c r="N113" s="126"/>
      <c r="O113" s="126"/>
      <c r="P113" s="126" t="str">
        <f>IF(ISERR(data!X115),"",data!X115)</f>
        <v/>
      </c>
      <c r="Q113" s="126" t="str">
        <f>IF(ISERR(data!Y115),"",data!Y115)</f>
        <v/>
      </c>
      <c r="R113" s="126" t="str">
        <f>'data 2 WNG adds'!I116</f>
        <v/>
      </c>
      <c r="S113" s="126" t="str">
        <f>IF(ISERR(data!AA115),"",data!AA115)</f>
        <v/>
      </c>
    </row>
    <row r="114" spans="1:19">
      <c r="A114">
        <v>1484</v>
      </c>
      <c r="B114" s="126"/>
      <c r="C114" s="126"/>
      <c r="D114" s="126"/>
      <c r="E114" s="126"/>
      <c r="F114" s="126"/>
      <c r="G114" s="126"/>
      <c r="H114" s="126"/>
      <c r="I114" s="126"/>
      <c r="J114" s="126"/>
      <c r="K114" s="126"/>
      <c r="L114" s="126"/>
      <c r="M114" s="126"/>
      <c r="N114" s="126"/>
      <c r="O114" s="126"/>
      <c r="P114" s="126" t="str">
        <f>IF(ISERR(data!X116),"",data!X116)</f>
        <v/>
      </c>
      <c r="Q114" s="126" t="str">
        <f>IF(ISERR(data!Y116),"",data!Y116)</f>
        <v/>
      </c>
      <c r="R114" s="126" t="str">
        <f>'data 2 WNG adds'!I117</f>
        <v/>
      </c>
      <c r="S114" s="126" t="str">
        <f>IF(ISERR(data!AA116),"",data!AA116)</f>
        <v/>
      </c>
    </row>
    <row r="115" spans="1:19">
      <c r="A115">
        <v>1485</v>
      </c>
      <c r="B115" s="126"/>
      <c r="C115" s="126"/>
      <c r="D115" s="126"/>
      <c r="E115" s="126"/>
      <c r="F115" s="126"/>
      <c r="G115" s="126"/>
      <c r="H115" s="126"/>
      <c r="I115" s="126"/>
      <c r="J115" s="126"/>
      <c r="K115" s="126"/>
      <c r="L115" s="126"/>
      <c r="M115" s="126"/>
      <c r="N115" s="126"/>
      <c r="O115" s="126"/>
      <c r="P115" s="126" t="str">
        <f>IF(ISERR(data!X117),"",data!X117)</f>
        <v/>
      </c>
      <c r="Q115" s="126" t="str">
        <f>IF(ISERR(data!Y117),"",data!Y117)</f>
        <v/>
      </c>
      <c r="R115" s="126" t="str">
        <f>'data 2 WNG adds'!I118</f>
        <v/>
      </c>
      <c r="S115" s="126" t="str">
        <f>IF(ISERR(data!AA117),"",data!AA117)</f>
        <v/>
      </c>
    </row>
    <row r="116" spans="1:19">
      <c r="A116">
        <v>1486</v>
      </c>
      <c r="B116" s="126"/>
      <c r="C116" s="126"/>
      <c r="D116" s="126"/>
      <c r="E116" s="126"/>
      <c r="F116" s="126"/>
      <c r="G116" s="126"/>
      <c r="H116" s="126"/>
      <c r="I116" s="126"/>
      <c r="J116" s="126"/>
      <c r="K116" s="126"/>
      <c r="L116" s="126"/>
      <c r="M116" s="126"/>
      <c r="N116" s="126"/>
      <c r="O116" s="126"/>
      <c r="P116" s="126" t="str">
        <f>IF(ISERR(data!X118),"",data!X118)</f>
        <v/>
      </c>
      <c r="Q116" s="126" t="str">
        <f>IF(ISERR(data!Y118),"",data!Y118)</f>
        <v/>
      </c>
      <c r="R116" s="126" t="str">
        <f>'data 2 WNG adds'!I119</f>
        <v/>
      </c>
      <c r="S116" s="126" t="str">
        <f>IF(ISERR(data!AA118),"",data!AA118)</f>
        <v/>
      </c>
    </row>
    <row r="117" spans="1:19">
      <c r="A117">
        <v>1487</v>
      </c>
      <c r="B117" s="126"/>
      <c r="C117" s="126"/>
      <c r="D117" s="126"/>
      <c r="E117" s="126"/>
      <c r="F117" s="126"/>
      <c r="G117" s="126"/>
      <c r="H117" s="126"/>
      <c r="I117" s="126"/>
      <c r="J117" s="126">
        <v>4</v>
      </c>
      <c r="K117" s="126">
        <v>95.22</v>
      </c>
      <c r="L117" s="126"/>
      <c r="M117" s="126"/>
      <c r="N117" s="126"/>
      <c r="O117" s="126"/>
      <c r="P117" s="126" t="str">
        <f>IF(ISERR(data!X119),"",data!X119)</f>
        <v/>
      </c>
      <c r="Q117" s="126" t="str">
        <f>IF(ISERR(data!Y119),"",data!Y119)</f>
        <v/>
      </c>
      <c r="R117" s="126" t="str">
        <f>'data 2 WNG adds'!I120</f>
        <v/>
      </c>
      <c r="S117" s="126" t="str">
        <f>IF(ISERR(data!AA119),"",data!AA119)</f>
        <v/>
      </c>
    </row>
    <row r="118" spans="1:19">
      <c r="A118">
        <v>1488</v>
      </c>
      <c r="B118" s="126"/>
      <c r="C118" s="126"/>
      <c r="D118" s="126"/>
      <c r="E118" s="126"/>
      <c r="F118" s="126"/>
      <c r="G118" s="126"/>
      <c r="H118" s="126"/>
      <c r="I118" s="126"/>
      <c r="J118" s="126"/>
      <c r="K118" s="126"/>
      <c r="L118" s="126"/>
      <c r="M118" s="126"/>
      <c r="N118" s="126"/>
      <c r="O118" s="126"/>
      <c r="P118" s="126" t="str">
        <f>IF(ISERR(data!X120),"",data!X120)</f>
        <v/>
      </c>
      <c r="Q118" s="126" t="str">
        <f>IF(ISERR(data!Y120),"",data!Y120)</f>
        <v/>
      </c>
      <c r="R118" s="126" t="str">
        <f>'data 2 WNG adds'!I121</f>
        <v/>
      </c>
      <c r="S118" s="126" t="str">
        <f>IF(ISERR(data!AA120),"",data!AA120)</f>
        <v/>
      </c>
    </row>
    <row r="119" spans="1:19">
      <c r="A119">
        <v>1489</v>
      </c>
      <c r="B119" s="126"/>
      <c r="C119" s="126"/>
      <c r="D119" s="126"/>
      <c r="E119" s="126"/>
      <c r="F119" s="126"/>
      <c r="G119" s="126"/>
      <c r="H119" s="126"/>
      <c r="I119" s="126"/>
      <c r="J119" s="126"/>
      <c r="K119" s="126"/>
      <c r="L119" s="126"/>
      <c r="M119" s="126"/>
      <c r="N119" s="126"/>
      <c r="O119" s="126"/>
      <c r="P119" s="126" t="str">
        <f>IF(ISERR(data!X121),"",data!X121)</f>
        <v/>
      </c>
      <c r="Q119" s="126" t="str">
        <f>IF(ISERR(data!Y121),"",data!Y121)</f>
        <v/>
      </c>
      <c r="R119" s="126" t="str">
        <f>'data 2 WNG adds'!I122</f>
        <v/>
      </c>
      <c r="S119" s="126" t="str">
        <f>IF(ISERR(data!AA121),"",data!AA121)</f>
        <v/>
      </c>
    </row>
    <row r="120" spans="1:19">
      <c r="A120">
        <v>1490</v>
      </c>
      <c r="B120" s="126"/>
      <c r="C120" s="126"/>
      <c r="D120" s="126"/>
      <c r="E120" s="126"/>
      <c r="F120" s="126"/>
      <c r="G120" s="126"/>
      <c r="H120" s="126"/>
      <c r="I120" s="126"/>
      <c r="J120" s="126"/>
      <c r="K120" s="126"/>
      <c r="L120" s="126"/>
      <c r="M120" s="126"/>
      <c r="N120" s="126"/>
      <c r="O120" s="126"/>
      <c r="P120" s="126" t="str">
        <f>IF(ISERR(data!X122),"",data!X122)</f>
        <v/>
      </c>
      <c r="Q120" s="126" t="str">
        <f>IF(ISERR(data!Y122),"",data!Y122)</f>
        <v/>
      </c>
      <c r="R120" s="126" t="str">
        <f>'data 2 WNG adds'!I123</f>
        <v/>
      </c>
      <c r="S120" s="126" t="str">
        <f>IF(ISERR(data!AA122),"",data!AA122)</f>
        <v/>
      </c>
    </row>
    <row r="121" spans="1:19">
      <c r="A121">
        <v>1491</v>
      </c>
      <c r="B121" s="126"/>
      <c r="C121" s="126"/>
      <c r="D121" s="126"/>
      <c r="E121" s="126"/>
      <c r="F121" s="126"/>
      <c r="G121" s="126"/>
      <c r="H121" s="126"/>
      <c r="I121" s="126"/>
      <c r="J121" s="126"/>
      <c r="K121" s="126"/>
      <c r="L121" s="126"/>
      <c r="M121" s="126"/>
      <c r="N121" s="126"/>
      <c r="O121" s="126"/>
      <c r="P121" s="126" t="str">
        <f>IF(ISERR(data!X123),"",data!X123)</f>
        <v/>
      </c>
      <c r="Q121" s="126" t="str">
        <f>IF(ISERR(data!Y123),"",data!Y123)</f>
        <v/>
      </c>
      <c r="R121" s="126" t="str">
        <f>'data 2 WNG adds'!I124</f>
        <v/>
      </c>
      <c r="S121" s="126" t="str">
        <f>IF(ISERR(data!AA123),"",data!AA123)</f>
        <v/>
      </c>
    </row>
    <row r="122" spans="1:19">
      <c r="A122">
        <v>1492</v>
      </c>
      <c r="B122" s="126"/>
      <c r="C122" s="126"/>
      <c r="D122" s="126"/>
      <c r="E122" s="126"/>
      <c r="F122" s="126"/>
      <c r="G122" s="126"/>
      <c r="H122" s="126"/>
      <c r="I122" s="126"/>
      <c r="J122" s="126"/>
      <c r="K122" s="126"/>
      <c r="L122" s="126"/>
      <c r="M122" s="126"/>
      <c r="N122" s="126"/>
      <c r="O122" s="126"/>
      <c r="P122" s="126" t="str">
        <f>IF(ISERR(data!X124),"",data!X124)</f>
        <v/>
      </c>
      <c r="Q122" s="126" t="str">
        <f>IF(ISERR(data!Y124),"",data!Y124)</f>
        <v/>
      </c>
      <c r="R122" s="126" t="str">
        <f>'data 2 WNG adds'!I125</f>
        <v/>
      </c>
      <c r="S122" s="126" t="str">
        <f>IF(ISERR(data!AA124),"",data!AA124)</f>
        <v/>
      </c>
    </row>
    <row r="123" spans="1:19">
      <c r="A123">
        <v>1493</v>
      </c>
      <c r="B123" s="126"/>
      <c r="C123" s="126"/>
      <c r="D123" s="126"/>
      <c r="E123" s="126"/>
      <c r="F123" s="126"/>
      <c r="G123" s="126"/>
      <c r="H123" s="126"/>
      <c r="I123" s="126"/>
      <c r="J123" s="126"/>
      <c r="K123" s="126"/>
      <c r="L123" s="126"/>
      <c r="M123" s="126"/>
      <c r="N123" s="126"/>
      <c r="O123" s="126"/>
      <c r="P123" s="126" t="str">
        <f>IF(ISERR(data!X125),"",data!X125)</f>
        <v/>
      </c>
      <c r="Q123" s="126" t="str">
        <f>IF(ISERR(data!Y125),"",data!Y125)</f>
        <v/>
      </c>
      <c r="R123" s="126" t="str">
        <f>'data 2 WNG adds'!I126</f>
        <v/>
      </c>
      <c r="S123" s="126" t="str">
        <f>IF(ISERR(data!AA125),"",data!AA125)</f>
        <v/>
      </c>
    </row>
    <row r="124" spans="1:19">
      <c r="A124">
        <v>1494</v>
      </c>
      <c r="B124" s="126"/>
      <c r="C124" s="126"/>
      <c r="D124" s="126"/>
      <c r="E124" s="126"/>
      <c r="F124" s="126"/>
      <c r="G124" s="126"/>
      <c r="H124" s="126"/>
      <c r="I124" s="126"/>
      <c r="J124" s="126"/>
      <c r="K124" s="126"/>
      <c r="L124" s="126"/>
      <c r="M124" s="126"/>
      <c r="N124" s="126"/>
      <c r="O124" s="126"/>
      <c r="P124" s="126" t="str">
        <f>IF(ISERR(data!X126),"",data!X126)</f>
        <v/>
      </c>
      <c r="Q124" s="126" t="str">
        <f>IF(ISERR(data!Y126),"",data!Y126)</f>
        <v/>
      </c>
      <c r="R124" s="126" t="str">
        <f>'data 2 WNG adds'!I127</f>
        <v/>
      </c>
      <c r="S124" s="126" t="str">
        <f>IF(ISERR(data!AA126),"",data!AA126)</f>
        <v/>
      </c>
    </row>
    <row r="125" spans="1:19">
      <c r="A125">
        <v>1495</v>
      </c>
      <c r="B125" s="126"/>
      <c r="C125" s="126"/>
      <c r="D125" s="126"/>
      <c r="E125" s="126"/>
      <c r="F125" s="126"/>
      <c r="G125" s="126"/>
      <c r="H125" s="126"/>
      <c r="I125" s="126"/>
      <c r="J125" s="126"/>
      <c r="K125" s="126"/>
      <c r="L125" s="126"/>
      <c r="M125" s="126"/>
      <c r="N125" s="126"/>
      <c r="O125" s="126"/>
      <c r="P125" s="126" t="str">
        <f>IF(ISERR(data!X127),"",data!X127)</f>
        <v/>
      </c>
      <c r="Q125" s="126" t="str">
        <f>IF(ISERR(data!Y127),"",data!Y127)</f>
        <v/>
      </c>
      <c r="R125" s="126" t="str">
        <f>'data 2 WNG adds'!I128</f>
        <v/>
      </c>
      <c r="S125" s="126" t="str">
        <f>IF(ISERR(data!AA127),"",data!AA127)</f>
        <v/>
      </c>
    </row>
    <row r="126" spans="1:19">
      <c r="A126">
        <v>1496</v>
      </c>
      <c r="B126" s="126"/>
      <c r="C126" s="126"/>
      <c r="D126" s="126"/>
      <c r="E126" s="126"/>
      <c r="F126" s="126"/>
      <c r="G126" s="126"/>
      <c r="H126" s="126"/>
      <c r="I126" s="126"/>
      <c r="J126" s="126"/>
      <c r="K126" s="126"/>
      <c r="L126" s="126"/>
      <c r="M126" s="126"/>
      <c r="N126" s="126"/>
      <c r="O126" s="126"/>
      <c r="P126" s="126" t="str">
        <f>IF(ISERR(data!X128),"",data!X128)</f>
        <v/>
      </c>
      <c r="Q126" s="126" t="str">
        <f>IF(ISERR(data!Y128),"",data!Y128)</f>
        <v/>
      </c>
      <c r="R126" s="126" t="str">
        <f>'data 2 WNG adds'!I129</f>
        <v/>
      </c>
      <c r="S126" s="126" t="str">
        <f>IF(ISERR(data!AA128),"",data!AA128)</f>
        <v/>
      </c>
    </row>
    <row r="127" spans="1:19">
      <c r="A127">
        <v>1497</v>
      </c>
      <c r="B127" s="126"/>
      <c r="C127" s="126"/>
      <c r="D127" s="126"/>
      <c r="E127" s="126"/>
      <c r="F127" s="126"/>
      <c r="G127" s="126"/>
      <c r="H127" s="126"/>
      <c r="I127" s="126"/>
      <c r="J127" s="126"/>
      <c r="K127" s="126"/>
      <c r="L127" s="126"/>
      <c r="M127" s="126"/>
      <c r="N127" s="126"/>
      <c r="O127" s="126"/>
      <c r="P127" s="126" t="str">
        <f>IF(ISERR(data!X129),"",data!X129)</f>
        <v/>
      </c>
      <c r="Q127" s="126" t="str">
        <f>IF(ISERR(data!Y129),"",data!Y129)</f>
        <v/>
      </c>
      <c r="R127" s="126" t="str">
        <f>'data 2 WNG adds'!I130</f>
        <v/>
      </c>
      <c r="S127" s="126" t="str">
        <f>IF(ISERR(data!AA129),"",data!AA129)</f>
        <v/>
      </c>
    </row>
    <row r="128" spans="1:19">
      <c r="A128">
        <v>1498</v>
      </c>
      <c r="B128" s="126"/>
      <c r="C128" s="126"/>
      <c r="D128" s="126"/>
      <c r="E128" s="126"/>
      <c r="F128" s="126"/>
      <c r="G128" s="126"/>
      <c r="H128" s="126"/>
      <c r="I128" s="126"/>
      <c r="J128" s="126"/>
      <c r="K128" s="126"/>
      <c r="L128" s="126"/>
      <c r="M128" s="126"/>
      <c r="N128" s="126"/>
      <c r="O128" s="126"/>
      <c r="P128" s="126" t="str">
        <f>IF(ISERR(data!X130),"",data!X130)</f>
        <v/>
      </c>
      <c r="Q128" s="126" t="str">
        <f>IF(ISERR(data!Y130),"",data!Y130)</f>
        <v/>
      </c>
      <c r="R128" s="126" t="str">
        <f>'data 2 WNG adds'!I131</f>
        <v/>
      </c>
      <c r="S128" s="126" t="str">
        <f>IF(ISERR(data!AA130),"",data!AA130)</f>
        <v/>
      </c>
    </row>
    <row r="129" spans="1:19">
      <c r="A129">
        <v>1499</v>
      </c>
      <c r="B129" s="126"/>
      <c r="C129" s="126"/>
      <c r="D129" s="126"/>
      <c r="E129" s="126"/>
      <c r="F129" s="126"/>
      <c r="G129" s="126"/>
      <c r="H129" s="126"/>
      <c r="I129" s="126"/>
      <c r="J129" s="126"/>
      <c r="K129" s="126"/>
      <c r="L129" s="126"/>
      <c r="M129" s="126"/>
      <c r="N129" s="126"/>
      <c r="O129" s="126"/>
      <c r="P129" s="126" t="str">
        <f>IF(ISERR(data!X131),"",data!X131)</f>
        <v/>
      </c>
      <c r="Q129" s="126" t="str">
        <f>IF(ISERR(data!Y131),"",data!Y131)</f>
        <v/>
      </c>
      <c r="R129" s="126" t="str">
        <f>'data 2 WNG adds'!I132</f>
        <v/>
      </c>
      <c r="S129" s="126" t="str">
        <f>IF(ISERR(data!AA131),"",data!AA131)</f>
        <v/>
      </c>
    </row>
    <row r="130" spans="1:19">
      <c r="A130">
        <v>1500</v>
      </c>
      <c r="B130" s="126"/>
      <c r="C130" s="126"/>
      <c r="D130" s="126"/>
      <c r="E130" s="126"/>
      <c r="F130" s="126"/>
      <c r="G130" s="126"/>
      <c r="H130" s="126">
        <v>5.5522999999999998</v>
      </c>
      <c r="I130" s="126">
        <v>0.38840000000000002</v>
      </c>
      <c r="J130" s="126">
        <v>3</v>
      </c>
      <c r="K130" s="126">
        <v>62.64</v>
      </c>
      <c r="L130" s="126">
        <v>26.447700000000001</v>
      </c>
      <c r="M130" s="126">
        <v>1.8499000000000001</v>
      </c>
      <c r="N130" s="126">
        <v>14.29</v>
      </c>
      <c r="O130" s="126">
        <v>298.37520000000001</v>
      </c>
      <c r="P130" s="126" t="str">
        <f>IF(ISERR(data!X132),"",data!X132)</f>
        <v/>
      </c>
      <c r="Q130" s="126" t="str">
        <f>IF(ISERR(data!Y132),"",data!Y132)</f>
        <v/>
      </c>
      <c r="R130" s="126" t="str">
        <f>'data 2 WNG adds'!I133</f>
        <v/>
      </c>
      <c r="S130" s="126" t="str">
        <f>IF(ISERR(data!AA132),"",data!AA132)</f>
        <v/>
      </c>
    </row>
    <row r="131" spans="1:19">
      <c r="A131">
        <v>1501</v>
      </c>
      <c r="B131" s="126">
        <v>18</v>
      </c>
      <c r="C131" s="126">
        <v>32</v>
      </c>
      <c r="D131" s="126">
        <v>2984.3488000000002</v>
      </c>
      <c r="E131" s="126">
        <v>2.2383000000000002</v>
      </c>
      <c r="F131" s="126">
        <v>17.29</v>
      </c>
      <c r="G131" s="126">
        <v>361.01519999999999</v>
      </c>
      <c r="H131" s="126">
        <v>3.2241</v>
      </c>
      <c r="I131" s="126">
        <v>0.22550000000000001</v>
      </c>
      <c r="J131" s="126">
        <v>3</v>
      </c>
      <c r="K131" s="126">
        <v>62.64</v>
      </c>
      <c r="L131" s="126">
        <v>31.7759</v>
      </c>
      <c r="M131" s="126">
        <v>2.2225999999999999</v>
      </c>
      <c r="N131" s="126">
        <v>29.567299999999999</v>
      </c>
      <c r="O131" s="126">
        <v>617.3646</v>
      </c>
      <c r="P131" s="126" t="str">
        <f>IF(ISERR(data!X133),"",data!X133)</f>
        <v/>
      </c>
      <c r="Q131" s="126" t="str">
        <f>IF(ISERR(data!Y133),"",data!Y133)</f>
        <v/>
      </c>
      <c r="R131" s="126" t="str">
        <f>'data 2 WNG adds'!I134</f>
        <v/>
      </c>
      <c r="S131" s="126" t="str">
        <f>IF(ISERR(data!AA133),"",data!AA133)</f>
        <v/>
      </c>
    </row>
    <row r="132" spans="1:19">
      <c r="A132">
        <v>1502</v>
      </c>
      <c r="B132" s="126">
        <v>19</v>
      </c>
      <c r="C132" s="126">
        <v>35</v>
      </c>
      <c r="D132" s="126">
        <v>3264.1315</v>
      </c>
      <c r="E132" s="126">
        <v>2.4481000000000002</v>
      </c>
      <c r="F132" s="126">
        <v>32.567300000000003</v>
      </c>
      <c r="G132" s="126">
        <v>680.00459999999998</v>
      </c>
      <c r="H132" s="126">
        <v>3.0476000000000001</v>
      </c>
      <c r="I132" s="126">
        <v>0.2132</v>
      </c>
      <c r="J132" s="126">
        <v>3</v>
      </c>
      <c r="K132" s="126">
        <v>62.64</v>
      </c>
      <c r="L132" s="126">
        <v>29.202400000000001</v>
      </c>
      <c r="M132" s="126">
        <v>2.0426000000000002</v>
      </c>
      <c r="N132" s="126">
        <v>28.746099999999998</v>
      </c>
      <c r="O132" s="126">
        <v>600.21839999999997</v>
      </c>
      <c r="P132" s="126" t="str">
        <f>IF(ISERR(data!X134),"",data!X134)</f>
        <v/>
      </c>
      <c r="Q132" s="126" t="str">
        <f>IF(ISERR(data!Y134),"",data!Y134)</f>
        <v/>
      </c>
      <c r="R132" s="126" t="str">
        <f>'data 2 WNG adds'!I135</f>
        <v/>
      </c>
      <c r="S132" s="126" t="str">
        <f>IF(ISERR(data!AA134),"",data!AA134)</f>
        <v/>
      </c>
    </row>
    <row r="133" spans="1:19">
      <c r="A133">
        <v>1503</v>
      </c>
      <c r="B133" s="126">
        <v>18</v>
      </c>
      <c r="C133" s="126">
        <v>32.25</v>
      </c>
      <c r="D133" s="126">
        <v>3007.6640000000002</v>
      </c>
      <c r="E133" s="126">
        <v>2.2557</v>
      </c>
      <c r="F133" s="126">
        <v>31.746099999999998</v>
      </c>
      <c r="G133" s="126">
        <v>662.85839999999996</v>
      </c>
      <c r="H133" s="126">
        <v>3.0274000000000001</v>
      </c>
      <c r="I133" s="126">
        <v>0.21179999999999999</v>
      </c>
      <c r="J133" s="126">
        <v>3</v>
      </c>
      <c r="K133" s="126">
        <v>62.64</v>
      </c>
      <c r="L133" s="126">
        <v>40.9726</v>
      </c>
      <c r="M133" s="126">
        <v>2.8658999999999999</v>
      </c>
      <c r="N133" s="126">
        <v>40.601300000000002</v>
      </c>
      <c r="O133" s="126">
        <v>847.75409999999999</v>
      </c>
      <c r="P133" s="126" t="str">
        <f>IF(ISERR(data!X135),"",data!X135)</f>
        <v/>
      </c>
      <c r="Q133" s="126" t="str">
        <f>IF(ISERR(data!Y135),"",data!Y135)</f>
        <v/>
      </c>
      <c r="R133" s="126" t="str">
        <f>'data 2 WNG adds'!I136</f>
        <v/>
      </c>
      <c r="S133" s="126" t="str">
        <f>IF(ISERR(data!AA135),"",data!AA135)</f>
        <v/>
      </c>
    </row>
    <row r="134" spans="1:19">
      <c r="A134">
        <v>1504</v>
      </c>
      <c r="B134" s="126">
        <v>24</v>
      </c>
      <c r="C134" s="126">
        <v>44</v>
      </c>
      <c r="D134" s="126">
        <v>4103.4795999999997</v>
      </c>
      <c r="E134" s="126">
        <v>3.0775999999999999</v>
      </c>
      <c r="F134" s="126">
        <v>43.601300000000002</v>
      </c>
      <c r="G134" s="126">
        <v>910.39409999999998</v>
      </c>
      <c r="H134" s="126">
        <v>4.6820000000000004</v>
      </c>
      <c r="I134" s="126">
        <v>0.32750000000000001</v>
      </c>
      <c r="J134" s="126">
        <v>5.2396000000000003</v>
      </c>
      <c r="K134" s="126">
        <v>109.4025</v>
      </c>
      <c r="L134" s="126">
        <v>43.317999999999998</v>
      </c>
      <c r="M134" s="126">
        <v>3.0299</v>
      </c>
      <c r="N134" s="126">
        <v>48.476199999999999</v>
      </c>
      <c r="O134" s="126">
        <v>1012.1832000000001</v>
      </c>
      <c r="P134" s="126" t="str">
        <f>IF(ISERR(data!X136),"",data!X136)</f>
        <v/>
      </c>
      <c r="Q134" s="126" t="str">
        <f>IF(ISERR(data!Y136),"",data!Y136)</f>
        <v/>
      </c>
      <c r="R134" s="126" t="str">
        <f>'data 2 WNG adds'!I137</f>
        <v/>
      </c>
      <c r="S134" s="126" t="str">
        <f>IF(ISERR(data!AA136),"",data!AA136)</f>
        <v/>
      </c>
    </row>
    <row r="135" spans="1:19">
      <c r="A135">
        <v>1505</v>
      </c>
      <c r="B135" s="126">
        <v>19</v>
      </c>
      <c r="C135" s="126">
        <v>48</v>
      </c>
      <c r="D135" s="126">
        <v>4476.5231999999996</v>
      </c>
      <c r="E135" s="126">
        <v>3.3574000000000002</v>
      </c>
      <c r="F135" s="126">
        <v>53.715800000000002</v>
      </c>
      <c r="G135" s="126">
        <v>1121.5857000000001</v>
      </c>
      <c r="H135" s="126"/>
      <c r="I135" s="126"/>
      <c r="J135" s="126"/>
      <c r="K135" s="126"/>
      <c r="L135" s="126"/>
      <c r="M135" s="126"/>
      <c r="N135" s="126"/>
      <c r="O135" s="126"/>
      <c r="P135" s="126" t="str">
        <f>IF(ISERR(data!X137),"",data!X137)</f>
        <v/>
      </c>
      <c r="Q135" s="126" t="str">
        <f>IF(ISERR(data!Y137),"",data!Y137)</f>
        <v/>
      </c>
      <c r="R135" s="126" t="str">
        <f>'data 2 WNG adds'!I138</f>
        <v/>
      </c>
      <c r="S135" s="126" t="str">
        <f>IF(ISERR(data!AA137),"",data!AA137)</f>
        <v/>
      </c>
    </row>
    <row r="136" spans="1:19">
      <c r="A136">
        <v>1506</v>
      </c>
      <c r="B136" s="126"/>
      <c r="C136" s="126"/>
      <c r="D136" s="126"/>
      <c r="E136" s="126"/>
      <c r="F136" s="126"/>
      <c r="G136" s="126"/>
      <c r="H136" s="126"/>
      <c r="I136" s="126"/>
      <c r="J136" s="126"/>
      <c r="K136" s="126"/>
      <c r="L136" s="126"/>
      <c r="M136" s="126"/>
      <c r="N136" s="126"/>
      <c r="O136" s="126"/>
      <c r="P136" s="126" t="str">
        <f>IF(ISERR(data!X138),"",data!X138)</f>
        <v/>
      </c>
      <c r="Q136" s="126" t="str">
        <f>IF(ISERR(data!Y138),"",data!Y138)</f>
        <v/>
      </c>
      <c r="R136" s="126" t="str">
        <f>'data 2 WNG adds'!I139</f>
        <v/>
      </c>
      <c r="S136" s="126" t="str">
        <f>IF(ISERR(data!AA138),"",data!AA138)</f>
        <v/>
      </c>
    </row>
    <row r="137" spans="1:19">
      <c r="A137">
        <v>1507</v>
      </c>
      <c r="B137" s="126"/>
      <c r="C137" s="126"/>
      <c r="D137" s="126"/>
      <c r="E137" s="126"/>
      <c r="F137" s="126"/>
      <c r="G137" s="126"/>
      <c r="H137" s="126"/>
      <c r="I137" s="126"/>
      <c r="J137" s="126"/>
      <c r="K137" s="126"/>
      <c r="L137" s="126"/>
      <c r="M137" s="126"/>
      <c r="N137" s="126"/>
      <c r="O137" s="126"/>
      <c r="P137" s="126" t="str">
        <f>IF(ISERR(data!X139),"",data!X139)</f>
        <v/>
      </c>
      <c r="Q137" s="126" t="str">
        <f>IF(ISERR(data!Y139),"",data!Y139)</f>
        <v/>
      </c>
      <c r="R137" s="126" t="str">
        <f>'data 2 WNG adds'!I140</f>
        <v/>
      </c>
      <c r="S137" s="126" t="str">
        <f>IF(ISERR(data!AA139),"",data!AA139)</f>
        <v/>
      </c>
    </row>
    <row r="138" spans="1:19">
      <c r="A138">
        <v>1508</v>
      </c>
      <c r="B138" s="126"/>
      <c r="C138" s="126"/>
      <c r="D138" s="126"/>
      <c r="E138" s="126"/>
      <c r="F138" s="126"/>
      <c r="G138" s="126"/>
      <c r="H138" s="126"/>
      <c r="I138" s="126"/>
      <c r="J138" s="126"/>
      <c r="K138" s="126"/>
      <c r="L138" s="126"/>
      <c r="M138" s="126"/>
      <c r="N138" s="126"/>
      <c r="O138" s="126"/>
      <c r="P138" s="126" t="str">
        <f>IF(ISERR(data!X140),"",data!X140)</f>
        <v/>
      </c>
      <c r="Q138" s="126" t="str">
        <f>IF(ISERR(data!Y140),"",data!Y140)</f>
        <v/>
      </c>
      <c r="R138" s="126" t="str">
        <f>'data 2 WNG adds'!I141</f>
        <v/>
      </c>
      <c r="S138" s="126" t="str">
        <f>IF(ISERR(data!AA140),"",data!AA140)</f>
        <v/>
      </c>
    </row>
    <row r="139" spans="1:19">
      <c r="A139">
        <v>1509</v>
      </c>
      <c r="B139" s="126"/>
      <c r="C139" s="126"/>
      <c r="D139" s="126"/>
      <c r="E139" s="126"/>
      <c r="F139" s="126"/>
      <c r="G139" s="126"/>
      <c r="H139" s="126"/>
      <c r="I139" s="126"/>
      <c r="J139" s="126"/>
      <c r="K139" s="126"/>
      <c r="L139" s="126"/>
      <c r="M139" s="126"/>
      <c r="N139" s="126"/>
      <c r="O139" s="126"/>
      <c r="P139" s="126" t="str">
        <f>IF(ISERR(data!X141),"",data!X141)</f>
        <v/>
      </c>
      <c r="Q139" s="126" t="str">
        <f>IF(ISERR(data!Y141),"",data!Y141)</f>
        <v/>
      </c>
      <c r="R139" s="126" t="str">
        <f>'data 2 WNG adds'!I142</f>
        <v/>
      </c>
      <c r="S139" s="126" t="str">
        <f>IF(ISERR(data!AA141),"",data!AA141)</f>
        <v/>
      </c>
    </row>
    <row r="140" spans="1:19">
      <c r="A140">
        <v>1510</v>
      </c>
      <c r="B140" s="126"/>
      <c r="C140" s="126"/>
      <c r="D140" s="126"/>
      <c r="E140" s="126"/>
      <c r="F140" s="126"/>
      <c r="G140" s="126"/>
      <c r="H140" s="126">
        <v>15.503299999999999</v>
      </c>
      <c r="I140" s="126">
        <v>1.0844</v>
      </c>
      <c r="J140" s="126">
        <v>8</v>
      </c>
      <c r="K140" s="126">
        <v>167.04</v>
      </c>
      <c r="L140" s="126">
        <v>50.496699999999997</v>
      </c>
      <c r="M140" s="126">
        <v>3.532</v>
      </c>
      <c r="N140" s="126">
        <v>26.057300000000001</v>
      </c>
      <c r="O140" s="126">
        <v>544.07650000000001</v>
      </c>
      <c r="P140" s="126" t="str">
        <f>IF(ISERR(data!X142),"",data!X142)</f>
        <v/>
      </c>
      <c r="Q140" s="126" t="str">
        <f>IF(ISERR(data!Y142),"",data!Y142)</f>
        <v/>
      </c>
      <c r="R140" s="126" t="str">
        <f>'data 2 WNG adds'!I143</f>
        <v/>
      </c>
      <c r="S140" s="126" t="str">
        <f>IF(ISERR(data!AA142),"",data!AA142)</f>
        <v/>
      </c>
    </row>
    <row r="141" spans="1:19">
      <c r="A141">
        <v>1511</v>
      </c>
      <c r="B141" s="126">
        <v>19</v>
      </c>
      <c r="C141" s="126">
        <v>66</v>
      </c>
      <c r="D141" s="126">
        <v>6155.2194</v>
      </c>
      <c r="E141" s="126">
        <v>4.6163999999999996</v>
      </c>
      <c r="F141" s="126">
        <v>34.057299999999998</v>
      </c>
      <c r="G141" s="126">
        <v>711.11649999999997</v>
      </c>
      <c r="H141" s="126"/>
      <c r="I141" s="126"/>
      <c r="J141" s="126"/>
      <c r="K141" s="126"/>
      <c r="L141" s="126"/>
      <c r="M141" s="126"/>
      <c r="N141" s="126"/>
      <c r="O141" s="126"/>
      <c r="P141" s="126" t="str">
        <f>IF(ISERR(data!X143),"",data!X143)</f>
        <v/>
      </c>
      <c r="Q141" s="126" t="str">
        <f>IF(ISERR(data!Y143),"",data!Y143)</f>
        <v/>
      </c>
      <c r="R141" s="126" t="str">
        <f>'data 2 WNG adds'!I144</f>
        <v/>
      </c>
      <c r="S141" s="126" t="str">
        <f>IF(ISERR(data!AA143),"",data!AA143)</f>
        <v/>
      </c>
    </row>
    <row r="142" spans="1:19">
      <c r="A142">
        <v>1512</v>
      </c>
      <c r="B142" s="126"/>
      <c r="C142" s="126"/>
      <c r="D142" s="126"/>
      <c r="E142" s="126"/>
      <c r="F142" s="126"/>
      <c r="G142" s="126"/>
      <c r="H142" s="126"/>
      <c r="I142" s="126"/>
      <c r="J142" s="126"/>
      <c r="K142" s="126"/>
      <c r="L142" s="126"/>
      <c r="M142" s="126"/>
      <c r="N142" s="126"/>
      <c r="O142" s="126"/>
      <c r="P142" s="126" t="str">
        <f>IF(ISERR(data!X144),"",data!X144)</f>
        <v/>
      </c>
      <c r="Q142" s="126" t="str">
        <f>IF(ISERR(data!Y144),"",data!Y144)</f>
        <v/>
      </c>
      <c r="R142" s="126" t="str">
        <f>'data 2 WNG adds'!I145</f>
        <v/>
      </c>
      <c r="S142" s="126" t="str">
        <f>IF(ISERR(data!AA144),"",data!AA144)</f>
        <v/>
      </c>
    </row>
    <row r="143" spans="1:19">
      <c r="A143">
        <v>1513</v>
      </c>
      <c r="B143" s="126"/>
      <c r="C143" s="126"/>
      <c r="D143" s="126"/>
      <c r="E143" s="126"/>
      <c r="F143" s="126"/>
      <c r="G143" s="126"/>
      <c r="H143" s="126">
        <v>15.4817</v>
      </c>
      <c r="I143" s="126">
        <v>1.0829</v>
      </c>
      <c r="J143" s="126">
        <v>13.2</v>
      </c>
      <c r="K143" s="126">
        <v>232.84800000000001</v>
      </c>
      <c r="L143" s="126">
        <v>40.518300000000004</v>
      </c>
      <c r="M143" s="126">
        <v>2.8340999999999998</v>
      </c>
      <c r="N143" s="126">
        <v>34.546700000000001</v>
      </c>
      <c r="O143" s="126">
        <v>609.40430000000003</v>
      </c>
      <c r="P143" s="126" t="str">
        <f>IF(ISERR(data!X145),"",data!X145)</f>
        <v/>
      </c>
      <c r="Q143" s="126" t="str">
        <f>IF(ISERR(data!Y145),"",data!Y145)</f>
        <v/>
      </c>
      <c r="R143" s="126" t="str">
        <f>'data 2 WNG adds'!I146</f>
        <v/>
      </c>
      <c r="S143" s="126" t="str">
        <f>IF(ISERR(data!AA145),"",data!AA145)</f>
        <v/>
      </c>
    </row>
    <row r="144" spans="1:19">
      <c r="A144">
        <v>1514</v>
      </c>
      <c r="B144" s="126">
        <v>26</v>
      </c>
      <c r="C144" s="126">
        <v>56</v>
      </c>
      <c r="D144" s="126">
        <v>5222.6103999999996</v>
      </c>
      <c r="E144" s="126">
        <v>3.9169999999999998</v>
      </c>
      <c r="F144" s="126">
        <v>47.746699999999997</v>
      </c>
      <c r="G144" s="126">
        <v>842.25229999999999</v>
      </c>
      <c r="H144" s="126">
        <v>12.8584</v>
      </c>
      <c r="I144" s="126">
        <v>0.89939999999999998</v>
      </c>
      <c r="J144" s="126">
        <v>13.2</v>
      </c>
      <c r="K144" s="126">
        <v>232.84800000000001</v>
      </c>
      <c r="L144" s="126">
        <v>-10.3584</v>
      </c>
      <c r="M144" s="126">
        <v>-0.72450000000000003</v>
      </c>
      <c r="N144" s="126">
        <v>-10.633599999999999</v>
      </c>
      <c r="O144" s="126">
        <v>-187.57660000000001</v>
      </c>
      <c r="P144" s="126" t="str">
        <f>IF(ISERR(data!X146),"",data!X146)</f>
        <v/>
      </c>
      <c r="Q144" s="126" t="str">
        <f>IF(ISERR(data!Y146),"",data!Y146)</f>
        <v/>
      </c>
      <c r="R144" s="126" t="str">
        <f>'data 2 WNG adds'!I147</f>
        <v/>
      </c>
      <c r="S144" s="126" t="str">
        <f>IF(ISERR(data!AA146),"",data!AA146)</f>
        <v/>
      </c>
    </row>
    <row r="145" spans="1:19">
      <c r="A145">
        <v>1515</v>
      </c>
      <c r="B145" s="126">
        <v>14</v>
      </c>
      <c r="C145" s="126">
        <v>2.5</v>
      </c>
      <c r="D145" s="126">
        <v>233.1523</v>
      </c>
      <c r="E145" s="126">
        <v>0.1749</v>
      </c>
      <c r="F145" s="126">
        <v>2.5663999999999998</v>
      </c>
      <c r="G145" s="126">
        <v>45.2714</v>
      </c>
      <c r="H145" s="126"/>
      <c r="I145" s="126"/>
      <c r="J145" s="126"/>
      <c r="K145" s="126"/>
      <c r="L145" s="126"/>
      <c r="M145" s="126"/>
      <c r="N145" s="126"/>
      <c r="O145" s="126"/>
      <c r="P145" s="126" t="str">
        <f>IF(ISERR(data!X147),"",data!X147)</f>
        <v/>
      </c>
      <c r="Q145" s="126" t="str">
        <f>IF(ISERR(data!Y147),"",data!Y147)</f>
        <v/>
      </c>
      <c r="R145" s="126" t="str">
        <f>'data 2 WNG adds'!I148</f>
        <v/>
      </c>
      <c r="S145" s="126" t="str">
        <f>IF(ISERR(data!AA147),"",data!AA147)</f>
        <v/>
      </c>
    </row>
    <row r="146" spans="1:19">
      <c r="A146">
        <v>1516</v>
      </c>
      <c r="B146" s="126"/>
      <c r="C146" s="126"/>
      <c r="D146" s="126"/>
      <c r="E146" s="126"/>
      <c r="F146" s="126"/>
      <c r="G146" s="126"/>
      <c r="H146" s="126">
        <v>3.4796</v>
      </c>
      <c r="I146" s="126">
        <v>0.24340000000000001</v>
      </c>
      <c r="J146" s="126">
        <v>3.8064</v>
      </c>
      <c r="K146" s="126">
        <v>67.145600000000002</v>
      </c>
      <c r="L146" s="126">
        <v>46.520400000000002</v>
      </c>
      <c r="M146" s="126">
        <v>3.2538999999999998</v>
      </c>
      <c r="N146" s="126">
        <v>50.890599999999999</v>
      </c>
      <c r="O146" s="126">
        <v>897.7097</v>
      </c>
      <c r="P146" s="126" t="str">
        <f>IF(ISERR(data!X148),"",data!X148)</f>
        <v/>
      </c>
      <c r="Q146" s="126" t="str">
        <f>IF(ISERR(data!Y148),"",data!Y148)</f>
        <v/>
      </c>
      <c r="R146" s="126" t="str">
        <f>'data 2 WNG adds'!I149</f>
        <v/>
      </c>
      <c r="S146" s="126" t="str">
        <f>IF(ISERR(data!AA148),"",data!AA148)</f>
        <v/>
      </c>
    </row>
    <row r="147" spans="1:19">
      <c r="A147">
        <v>1517</v>
      </c>
      <c r="B147" s="126">
        <v>23</v>
      </c>
      <c r="C147" s="126">
        <v>50</v>
      </c>
      <c r="D147" s="126">
        <v>4663.0450000000001</v>
      </c>
      <c r="E147" s="126">
        <v>3.4973000000000001</v>
      </c>
      <c r="F147" s="126">
        <v>54.697000000000003</v>
      </c>
      <c r="G147" s="126">
        <v>964.85530000000006</v>
      </c>
      <c r="H147" s="126">
        <v>10.7744</v>
      </c>
      <c r="I147" s="126">
        <v>0.75360000000000005</v>
      </c>
      <c r="J147" s="126">
        <v>7</v>
      </c>
      <c r="K147" s="126">
        <v>123.48</v>
      </c>
      <c r="L147" s="126">
        <v>47.2256</v>
      </c>
      <c r="M147" s="126">
        <v>3.3031999999999999</v>
      </c>
      <c r="N147" s="126">
        <v>30.681899999999999</v>
      </c>
      <c r="O147" s="126">
        <v>541.22829999999999</v>
      </c>
      <c r="P147" s="126" t="str">
        <f>IF(ISERR(data!X149),"",data!X149)</f>
        <v/>
      </c>
      <c r="Q147" s="126" t="str">
        <f>IF(ISERR(data!Y149),"",data!Y149)</f>
        <v/>
      </c>
      <c r="R147" s="126" t="str">
        <f>'data 2 WNG adds'!I150</f>
        <v/>
      </c>
      <c r="S147" s="126" t="str">
        <f>IF(ISERR(data!AA149),"",data!AA149)</f>
        <v/>
      </c>
    </row>
    <row r="148" spans="1:19">
      <c r="A148">
        <v>1518</v>
      </c>
      <c r="B148" s="126">
        <v>28</v>
      </c>
      <c r="C148" s="126">
        <v>58</v>
      </c>
      <c r="D148" s="126">
        <v>5409.1322</v>
      </c>
      <c r="E148" s="126">
        <v>4.0568</v>
      </c>
      <c r="F148" s="126">
        <v>37.681899999999999</v>
      </c>
      <c r="G148" s="126">
        <v>664.70830000000001</v>
      </c>
      <c r="H148" s="126">
        <v>4.2041000000000004</v>
      </c>
      <c r="I148" s="126">
        <v>0.29409999999999997</v>
      </c>
      <c r="J148" s="126">
        <v>3</v>
      </c>
      <c r="K148" s="126">
        <v>52.92</v>
      </c>
      <c r="L148" s="126">
        <v>53.795900000000003</v>
      </c>
      <c r="M148" s="126">
        <v>3.7627999999999999</v>
      </c>
      <c r="N148" s="126">
        <v>38.388100000000001</v>
      </c>
      <c r="O148" s="126">
        <v>677.16610000000003</v>
      </c>
      <c r="P148" s="126" t="str">
        <f>IF(ISERR(data!X150),"",data!X150)</f>
        <v/>
      </c>
      <c r="Q148" s="126" t="str">
        <f>IF(ISERR(data!Y150),"",data!Y150)</f>
        <v/>
      </c>
      <c r="R148" s="126" t="str">
        <f>'data 2 WNG adds'!I151</f>
        <v/>
      </c>
      <c r="S148" s="126" t="str">
        <f>IF(ISERR(data!AA150),"",data!AA150)</f>
        <v/>
      </c>
    </row>
    <row r="149" spans="1:19">
      <c r="A149">
        <v>1519</v>
      </c>
      <c r="B149" s="126">
        <v>29</v>
      </c>
      <c r="C149" s="126">
        <v>58</v>
      </c>
      <c r="D149" s="126">
        <v>5409.1322</v>
      </c>
      <c r="E149" s="126">
        <v>4.0568</v>
      </c>
      <c r="F149" s="126">
        <v>41.388100000000001</v>
      </c>
      <c r="G149" s="126">
        <v>730.08609999999999</v>
      </c>
      <c r="H149" s="126">
        <v>6.4444999999999997</v>
      </c>
      <c r="I149" s="126">
        <v>0.45079999999999998</v>
      </c>
      <c r="J149" s="126">
        <v>5.31</v>
      </c>
      <c r="K149" s="126">
        <v>93.668400000000005</v>
      </c>
      <c r="L149" s="126">
        <v>49.555500000000002</v>
      </c>
      <c r="M149" s="126">
        <v>3.4662000000000002</v>
      </c>
      <c r="N149" s="126">
        <v>40.831699999999998</v>
      </c>
      <c r="O149" s="126">
        <v>720.27059999999994</v>
      </c>
      <c r="P149" s="126" t="str">
        <f>IF(ISERR(data!X151),"",data!X151)</f>
        <v/>
      </c>
      <c r="Q149" s="126" t="str">
        <f>IF(ISERR(data!Y151),"",data!Y151)</f>
        <v/>
      </c>
      <c r="R149" s="126" t="str">
        <f>'data 2 WNG adds'!I152</f>
        <v/>
      </c>
      <c r="S149" s="126" t="str">
        <f>IF(ISERR(data!AA151),"",data!AA151)</f>
        <v/>
      </c>
    </row>
    <row r="150" spans="1:19">
      <c r="A150">
        <v>1520</v>
      </c>
      <c r="B150" s="126">
        <v>27</v>
      </c>
      <c r="C150" s="126">
        <v>56</v>
      </c>
      <c r="D150" s="126">
        <v>5222.6103999999996</v>
      </c>
      <c r="E150" s="126">
        <v>3.9169999999999998</v>
      </c>
      <c r="F150" s="126">
        <v>46.1417</v>
      </c>
      <c r="G150" s="126">
        <v>813.93899999999996</v>
      </c>
      <c r="H150" s="126">
        <v>1.7877000000000001</v>
      </c>
      <c r="I150" s="126">
        <v>0.125</v>
      </c>
      <c r="J150" s="126">
        <v>2.1</v>
      </c>
      <c r="K150" s="126">
        <v>37.043999999999997</v>
      </c>
      <c r="L150" s="126">
        <v>54.212299999999999</v>
      </c>
      <c r="M150" s="126">
        <v>3.7919</v>
      </c>
      <c r="N150" s="126">
        <v>63.682499999999997</v>
      </c>
      <c r="O150" s="126">
        <v>1123.3593000000001</v>
      </c>
      <c r="P150" s="126" t="str">
        <f>IF(ISERR(data!X152),"",data!X152)</f>
        <v/>
      </c>
      <c r="Q150" s="126" t="str">
        <f>IF(ISERR(data!Y152),"",data!Y152)</f>
        <v/>
      </c>
      <c r="R150" s="126" t="str">
        <f>'data 2 WNG adds'!I153</f>
        <v/>
      </c>
      <c r="S150" s="126" t="str">
        <f>IF(ISERR(data!AA152),"",data!AA152)</f>
        <v/>
      </c>
    </row>
    <row r="151" spans="1:19">
      <c r="A151">
        <v>1521</v>
      </c>
      <c r="B151" s="126">
        <v>18</v>
      </c>
      <c r="C151" s="126">
        <v>56</v>
      </c>
      <c r="D151" s="126">
        <v>5222.6103999999996</v>
      </c>
      <c r="E151" s="126">
        <v>3.9169999999999998</v>
      </c>
      <c r="F151" s="126">
        <v>65.782499999999999</v>
      </c>
      <c r="G151" s="126">
        <v>1160.4032999999999</v>
      </c>
      <c r="H151" s="126">
        <v>5.4701000000000004</v>
      </c>
      <c r="I151" s="126">
        <v>0.3826</v>
      </c>
      <c r="J151" s="126">
        <v>7</v>
      </c>
      <c r="K151" s="126">
        <v>123.48</v>
      </c>
      <c r="L151" s="126">
        <v>34.529899999999998</v>
      </c>
      <c r="M151" s="126">
        <v>2.4152</v>
      </c>
      <c r="N151" s="126">
        <v>44.1875</v>
      </c>
      <c r="O151" s="126">
        <v>779.46749999999997</v>
      </c>
      <c r="P151" s="126" t="str">
        <f>IF(ISERR(data!X153),"",data!X153)</f>
        <v/>
      </c>
      <c r="Q151" s="126" t="str">
        <f>IF(ISERR(data!Y153),"",data!Y153)</f>
        <v/>
      </c>
      <c r="R151" s="126" t="str">
        <f>'data 2 WNG adds'!I154</f>
        <v/>
      </c>
      <c r="S151" s="126" t="str">
        <f>IF(ISERR(data!AA153),"",data!AA153)</f>
        <v/>
      </c>
    </row>
    <row r="152" spans="1:19">
      <c r="A152">
        <v>1522</v>
      </c>
      <c r="B152" s="126">
        <v>18</v>
      </c>
      <c r="C152" s="126">
        <v>40</v>
      </c>
      <c r="D152" s="126">
        <v>3730.4360000000001</v>
      </c>
      <c r="E152" s="126">
        <v>2.7978000000000001</v>
      </c>
      <c r="F152" s="126">
        <v>51.1875</v>
      </c>
      <c r="G152" s="126">
        <v>902.94749999999999</v>
      </c>
      <c r="H152" s="126"/>
      <c r="I152" s="126"/>
      <c r="J152" s="126"/>
      <c r="K152" s="126"/>
      <c r="L152" s="126"/>
      <c r="M152" s="126"/>
      <c r="N152" s="126"/>
      <c r="O152" s="126"/>
      <c r="P152" s="126" t="str">
        <f>IF(ISERR(data!X154),"",data!X154)</f>
        <v/>
      </c>
      <c r="Q152" s="126" t="str">
        <f>IF(ISERR(data!Y154),"",data!Y154)</f>
        <v/>
      </c>
      <c r="R152" s="126" t="str">
        <f>'data 2 WNG adds'!I155</f>
        <v/>
      </c>
      <c r="S152" s="126" t="str">
        <f>IF(ISERR(data!AA154),"",data!AA154)</f>
        <v/>
      </c>
    </row>
    <row r="153" spans="1:19">
      <c r="A153">
        <v>1523</v>
      </c>
      <c r="B153" s="126"/>
      <c r="C153" s="126"/>
      <c r="D153" s="126"/>
      <c r="E153" s="126"/>
      <c r="F153" s="126"/>
      <c r="G153" s="126"/>
      <c r="H153" s="126"/>
      <c r="I153" s="126"/>
      <c r="J153" s="126"/>
      <c r="K153" s="126"/>
      <c r="L153" s="126"/>
      <c r="M153" s="126"/>
      <c r="N153" s="126"/>
      <c r="O153" s="126"/>
      <c r="P153" s="126">
        <f>IF(ISERR(data!X155),"",data!X155)</f>
        <v>619.83471074380168</v>
      </c>
      <c r="Q153" s="126">
        <f>IF(ISERR(data!Y155),"",data!Y155)</f>
        <v>43.354757231404953</v>
      </c>
      <c r="R153" s="126">
        <f>'data 2 WNG adds'!I156</f>
        <v>1500</v>
      </c>
      <c r="S153" s="126">
        <f>IF(ISERR(data!AA155),"",data!AA155)</f>
        <v>26460</v>
      </c>
    </row>
    <row r="154" spans="1:19">
      <c r="A154">
        <v>1524</v>
      </c>
      <c r="B154" s="126"/>
      <c r="C154" s="126"/>
      <c r="D154" s="126"/>
      <c r="E154" s="126"/>
      <c r="F154" s="126"/>
      <c r="G154" s="126"/>
      <c r="H154" s="126"/>
      <c r="I154" s="126"/>
      <c r="J154" s="126"/>
      <c r="K154" s="126"/>
      <c r="L154" s="126"/>
      <c r="M154" s="126"/>
      <c r="N154" s="126"/>
      <c r="O154" s="126"/>
      <c r="P154" s="126" t="str">
        <f>IF(ISERR(data!X156),"",data!X156)</f>
        <v/>
      </c>
      <c r="Q154" s="126" t="str">
        <f>IF(ISERR(data!Y156),"",data!Y156)</f>
        <v/>
      </c>
      <c r="R154" s="126" t="str">
        <f>'data 2 WNG adds'!I157</f>
        <v/>
      </c>
      <c r="S154" s="126" t="str">
        <f>IF(ISERR(data!AA156),"",data!AA156)</f>
        <v/>
      </c>
    </row>
    <row r="155" spans="1:19">
      <c r="A155">
        <v>1525</v>
      </c>
      <c r="B155" s="126"/>
      <c r="C155" s="126"/>
      <c r="D155" s="126"/>
      <c r="E155" s="126"/>
      <c r="F155" s="126"/>
      <c r="G155" s="126"/>
      <c r="H155" s="126"/>
      <c r="I155" s="126"/>
      <c r="J155" s="126"/>
      <c r="K155" s="126"/>
      <c r="L155" s="126"/>
      <c r="M155" s="126"/>
      <c r="N155" s="126"/>
      <c r="O155" s="126"/>
      <c r="P155" s="126">
        <f>IF(ISERR(data!X157),"",data!X157)</f>
        <v>1171.875</v>
      </c>
      <c r="Q155" s="126">
        <f>IF(ISERR(data!Y157),"",data!Y157)</f>
        <v>81.967587890624998</v>
      </c>
      <c r="R155" s="126">
        <f>'data 2 WNG adds'!I158</f>
        <v>1500</v>
      </c>
      <c r="S155" s="126">
        <f>IF(ISERR(data!AA157),"",data!AA157)</f>
        <v>26460</v>
      </c>
    </row>
    <row r="156" spans="1:19">
      <c r="A156">
        <v>1526</v>
      </c>
      <c r="B156" s="126"/>
      <c r="C156" s="126"/>
      <c r="D156" s="126"/>
      <c r="E156" s="126"/>
      <c r="F156" s="126"/>
      <c r="G156" s="126"/>
      <c r="H156" s="126">
        <v>8.1289999999999996</v>
      </c>
      <c r="I156" s="126">
        <v>0.56859999999999999</v>
      </c>
      <c r="J156" s="126">
        <v>7</v>
      </c>
      <c r="K156" s="126">
        <v>123.48</v>
      </c>
      <c r="L156" s="126">
        <v>52.871000000000002</v>
      </c>
      <c r="M156" s="126">
        <v>3.6981000000000002</v>
      </c>
      <c r="N156" s="126">
        <v>45.527999999999999</v>
      </c>
      <c r="O156" s="126">
        <v>803.11320000000001</v>
      </c>
      <c r="P156" s="126" t="str">
        <f>IF(ISERR(data!X158),"",data!X158)</f>
        <v/>
      </c>
      <c r="Q156" s="126" t="str">
        <f>IF(ISERR(data!Y158),"",data!Y158)</f>
        <v/>
      </c>
      <c r="R156" s="126" t="str">
        <f>'data 2 WNG adds'!I159</f>
        <v/>
      </c>
      <c r="S156" s="126" t="str">
        <f>IF(ISERR(data!AA158),"",data!AA158)</f>
        <v/>
      </c>
    </row>
    <row r="157" spans="1:19">
      <c r="A157">
        <v>1527</v>
      </c>
      <c r="B157" s="126">
        <v>23</v>
      </c>
      <c r="C157" s="126">
        <v>61</v>
      </c>
      <c r="D157" s="126">
        <v>5688.9148999999998</v>
      </c>
      <c r="E157" s="126">
        <v>4.2667000000000002</v>
      </c>
      <c r="F157" s="126">
        <v>52.527999999999999</v>
      </c>
      <c r="G157" s="126">
        <v>926.59320000000002</v>
      </c>
      <c r="H157" s="126"/>
      <c r="I157" s="126"/>
      <c r="J157" s="126"/>
      <c r="K157" s="126"/>
      <c r="L157" s="126"/>
      <c r="M157" s="126"/>
      <c r="N157" s="126"/>
      <c r="O157" s="126"/>
      <c r="P157" s="126">
        <f>IF(ISERR(data!X159),"",data!X159)</f>
        <v>466.34615384615381</v>
      </c>
      <c r="Q157" s="126">
        <f>IF(ISERR(data!Y159),"",data!Y159)</f>
        <v>32.618896514423085</v>
      </c>
      <c r="R157" s="126">
        <f>'data 2 WNG adds'!I160</f>
        <v>970</v>
      </c>
      <c r="S157" s="126">
        <f>IF(ISERR(data!AA159),"",data!AA159)</f>
        <v>17110.8</v>
      </c>
    </row>
    <row r="158" spans="1:19">
      <c r="A158">
        <v>1528</v>
      </c>
      <c r="B158" s="126"/>
      <c r="C158" s="126"/>
      <c r="D158" s="126"/>
      <c r="E158" s="126"/>
      <c r="F158" s="126"/>
      <c r="G158" s="126"/>
      <c r="H158" s="126">
        <v>0</v>
      </c>
      <c r="I158" s="126">
        <v>0</v>
      </c>
      <c r="J158" s="126">
        <v>0</v>
      </c>
      <c r="K158" s="126">
        <v>0</v>
      </c>
      <c r="L158" s="126">
        <v>60</v>
      </c>
      <c r="M158" s="126">
        <v>4.1966999999999999</v>
      </c>
      <c r="N158" s="126">
        <v>114.2591</v>
      </c>
      <c r="O158" s="126">
        <v>2015.5304000000001</v>
      </c>
      <c r="P158" s="126" t="str">
        <f>IF(ISERR(data!X160),"",data!X160)</f>
        <v/>
      </c>
      <c r="Q158" s="126" t="str">
        <f>IF(ISERR(data!Y160),"",data!Y160)</f>
        <v/>
      </c>
      <c r="R158" s="126" t="str">
        <f>'data 2 WNG adds'!I161</f>
        <v/>
      </c>
      <c r="S158" s="126" t="str">
        <f>IF(ISERR(data!AA160),"",data!AA160)</f>
        <v/>
      </c>
    </row>
    <row r="159" spans="1:19">
      <c r="A159">
        <v>1529</v>
      </c>
      <c r="B159" s="126">
        <v>22</v>
      </c>
      <c r="C159" s="126">
        <v>60</v>
      </c>
      <c r="D159" s="126">
        <v>5595.6540000000005</v>
      </c>
      <c r="E159" s="126">
        <v>4.1966999999999999</v>
      </c>
      <c r="F159" s="126">
        <v>114.2591</v>
      </c>
      <c r="G159" s="126">
        <v>2015.5304000000001</v>
      </c>
      <c r="H159" s="126">
        <v>0</v>
      </c>
      <c r="I159" s="126">
        <v>0</v>
      </c>
      <c r="J159" s="126">
        <v>0</v>
      </c>
      <c r="K159" s="126">
        <v>0</v>
      </c>
      <c r="L159" s="126">
        <v>49</v>
      </c>
      <c r="M159" s="126">
        <v>3.4272999999999998</v>
      </c>
      <c r="N159" s="126">
        <v>97.2727</v>
      </c>
      <c r="O159" s="126">
        <v>1715.8896999999999</v>
      </c>
      <c r="P159" s="126" t="str">
        <f>IF(ISERR(data!X161),"",data!X161)</f>
        <v/>
      </c>
      <c r="Q159" s="126" t="str">
        <f>IF(ISERR(data!Y161),"",data!Y161)</f>
        <v/>
      </c>
      <c r="R159" s="126" t="str">
        <f>'data 2 WNG adds'!I162</f>
        <v/>
      </c>
      <c r="S159" s="126" t="str">
        <f>IF(ISERR(data!AA161),"",data!AA161)</f>
        <v/>
      </c>
    </row>
    <row r="160" spans="1:19">
      <c r="A160">
        <v>1530</v>
      </c>
      <c r="B160" s="126">
        <v>24</v>
      </c>
      <c r="C160" s="126">
        <v>49</v>
      </c>
      <c r="D160" s="126">
        <v>4569.7840999999999</v>
      </c>
      <c r="E160" s="126">
        <v>3.4272999999999998</v>
      </c>
      <c r="F160" s="126">
        <v>97.2727</v>
      </c>
      <c r="G160" s="126">
        <v>1715.8896999999999</v>
      </c>
      <c r="H160" s="126">
        <v>5.0426000000000002</v>
      </c>
      <c r="I160" s="126">
        <v>0.35270000000000001</v>
      </c>
      <c r="J160" s="126">
        <v>8.5</v>
      </c>
      <c r="K160" s="126">
        <v>149.94</v>
      </c>
      <c r="L160" s="126">
        <v>58.9574</v>
      </c>
      <c r="M160" s="126">
        <v>4.1238000000000001</v>
      </c>
      <c r="N160" s="126">
        <v>99.38</v>
      </c>
      <c r="O160" s="126">
        <v>1753.0632000000001</v>
      </c>
      <c r="P160" s="126" t="str">
        <f>IF(ISERR(data!X162),"",data!X162)</f>
        <v/>
      </c>
      <c r="Q160" s="126" t="str">
        <f>IF(ISERR(data!Y162),"",data!Y162)</f>
        <v/>
      </c>
      <c r="R160" s="126" t="str">
        <f>'data 2 WNG adds'!I163</f>
        <v/>
      </c>
      <c r="S160" s="126" t="str">
        <f>IF(ISERR(data!AA162),"",data!AA162)</f>
        <v/>
      </c>
    </row>
    <row r="161" spans="1:19">
      <c r="A161">
        <v>1531</v>
      </c>
      <c r="B161" s="126">
        <v>21</v>
      </c>
      <c r="C161" s="126">
        <v>64</v>
      </c>
      <c r="D161" s="126">
        <v>5968.6976000000004</v>
      </c>
      <c r="E161" s="126">
        <v>4.4764999999999997</v>
      </c>
      <c r="F161" s="126">
        <v>107.88</v>
      </c>
      <c r="G161" s="126">
        <v>1903.0032000000001</v>
      </c>
      <c r="H161" s="126">
        <v>2.7587999999999999</v>
      </c>
      <c r="I161" s="126">
        <v>0.193</v>
      </c>
      <c r="J161" s="126">
        <v>8.5</v>
      </c>
      <c r="K161" s="126">
        <v>149.94</v>
      </c>
      <c r="L161" s="126">
        <v>48.892000000000003</v>
      </c>
      <c r="M161" s="126">
        <v>3.4198</v>
      </c>
      <c r="N161" s="126">
        <v>150.63800000000001</v>
      </c>
      <c r="O161" s="126">
        <v>2657.2543000000001</v>
      </c>
      <c r="P161" s="126" t="str">
        <f>IF(ISERR(data!X163),"",data!X163)</f>
        <v/>
      </c>
      <c r="Q161" s="126" t="str">
        <f>IF(ISERR(data!Y163),"",data!Y163)</f>
        <v/>
      </c>
      <c r="R161" s="126" t="str">
        <f>'data 2 WNG adds'!I164</f>
        <v/>
      </c>
      <c r="S161" s="126" t="str">
        <f>IF(ISERR(data!AA163),"",data!AA163)</f>
        <v/>
      </c>
    </row>
    <row r="162" spans="1:19">
      <c r="A162">
        <v>1532</v>
      </c>
      <c r="B162" s="126">
        <v>20</v>
      </c>
      <c r="C162" s="126">
        <v>51.650799999999997</v>
      </c>
      <c r="D162" s="126">
        <v>4817</v>
      </c>
      <c r="E162" s="126">
        <v>3.613</v>
      </c>
      <c r="F162" s="126">
        <v>159.13800000000001</v>
      </c>
      <c r="G162" s="126">
        <v>2807.1943000000001</v>
      </c>
      <c r="H162" s="126">
        <v>1.7124999999999999</v>
      </c>
      <c r="I162" s="126">
        <v>0.1198</v>
      </c>
      <c r="J162" s="126">
        <v>3.4912999999999998</v>
      </c>
      <c r="K162" s="126">
        <v>61.586500000000001</v>
      </c>
      <c r="L162" s="126">
        <v>52.287500000000001</v>
      </c>
      <c r="M162" s="126">
        <v>3.6573000000000002</v>
      </c>
      <c r="N162" s="126">
        <v>106.60120000000001</v>
      </c>
      <c r="O162" s="126">
        <v>1880.4452000000001</v>
      </c>
      <c r="P162" s="126">
        <f>IF(ISERR(data!X164),"",data!X164)</f>
        <v>735.7449417535255</v>
      </c>
      <c r="Q162" s="126">
        <f>IF(ISERR(data!Y164),"",data!Y164)</f>
        <v>51.462176578786021</v>
      </c>
      <c r="R162" s="126">
        <f>'data 2 WNG adds'!I165</f>
        <v>1500</v>
      </c>
      <c r="S162" s="126">
        <f>IF(ISERR(data!AA164),"",data!AA164)</f>
        <v>26460</v>
      </c>
    </row>
    <row r="163" spans="1:19">
      <c r="A163">
        <v>1533</v>
      </c>
      <c r="B163" s="126">
        <v>18</v>
      </c>
      <c r="C163" s="126">
        <v>54</v>
      </c>
      <c r="D163" s="126">
        <v>5036.0886</v>
      </c>
      <c r="E163" s="126">
        <v>3.7770999999999999</v>
      </c>
      <c r="F163" s="126">
        <v>110.0925</v>
      </c>
      <c r="G163" s="126">
        <v>1942.0317</v>
      </c>
      <c r="H163" s="126">
        <v>2.5270000000000001</v>
      </c>
      <c r="I163" s="126">
        <v>0.17680000000000001</v>
      </c>
      <c r="J163" s="126">
        <v>4</v>
      </c>
      <c r="K163" s="126">
        <v>70.56</v>
      </c>
      <c r="L163" s="126">
        <v>53.472999999999999</v>
      </c>
      <c r="M163" s="126">
        <v>3.7402000000000002</v>
      </c>
      <c r="N163" s="126">
        <v>84.641000000000005</v>
      </c>
      <c r="O163" s="126">
        <v>1493.0672</v>
      </c>
      <c r="P163" s="126">
        <f>IF(ISERR(data!X165),"",data!X165)</f>
        <v>758.11419095001213</v>
      </c>
      <c r="Q163" s="126">
        <f>IF(ISERR(data!Y165),"",data!Y165)</f>
        <v>53.026808813077494</v>
      </c>
      <c r="R163" s="126">
        <f>'data 2 WNG adds'!I166</f>
        <v>1200</v>
      </c>
      <c r="S163" s="126">
        <f>IF(ISERR(data!AA165),"",data!AA165)</f>
        <v>21168</v>
      </c>
    </row>
    <row r="164" spans="1:19">
      <c r="A164">
        <v>1534</v>
      </c>
      <c r="B164" s="126">
        <v>20</v>
      </c>
      <c r="C164" s="126">
        <v>56</v>
      </c>
      <c r="D164" s="126">
        <v>5222.6103999999996</v>
      </c>
      <c r="E164" s="126">
        <v>3.9169999999999998</v>
      </c>
      <c r="F164" s="126">
        <v>88.641000000000005</v>
      </c>
      <c r="G164" s="126">
        <v>1563.6271999999999</v>
      </c>
      <c r="H164" s="126">
        <v>7.2122000000000002</v>
      </c>
      <c r="I164" s="126">
        <v>0.50449999999999995</v>
      </c>
      <c r="J164" s="126">
        <v>6.5</v>
      </c>
      <c r="K164" s="126">
        <v>114.66</v>
      </c>
      <c r="L164" s="126">
        <v>40.787799999999997</v>
      </c>
      <c r="M164" s="126">
        <v>2.8529</v>
      </c>
      <c r="N164" s="126">
        <v>36.76</v>
      </c>
      <c r="O164" s="126">
        <v>648.44640000000004</v>
      </c>
      <c r="P164" s="126" t="str">
        <f>IF(ISERR(data!X166),"",data!X166)</f>
        <v/>
      </c>
      <c r="Q164" s="126" t="str">
        <f>IF(ISERR(data!Y166),"",data!Y166)</f>
        <v/>
      </c>
      <c r="R164" s="126" t="str">
        <f>'data 2 WNG adds'!I167</f>
        <v/>
      </c>
      <c r="S164" s="126" t="str">
        <f>IF(ISERR(data!AA166),"",data!AA166)</f>
        <v/>
      </c>
    </row>
    <row r="165" spans="1:19">
      <c r="A165">
        <v>1535</v>
      </c>
      <c r="B165" s="126">
        <v>18</v>
      </c>
      <c r="C165" s="126">
        <v>48</v>
      </c>
      <c r="D165" s="126">
        <v>4476.5231999999996</v>
      </c>
      <c r="E165" s="126">
        <v>3.3574000000000002</v>
      </c>
      <c r="F165" s="126">
        <v>43.26</v>
      </c>
      <c r="G165" s="126">
        <v>763.10640000000001</v>
      </c>
      <c r="H165" s="126">
        <v>4.8822000000000001</v>
      </c>
      <c r="I165" s="126">
        <v>0.34150000000000003</v>
      </c>
      <c r="J165" s="126">
        <v>4.2750000000000004</v>
      </c>
      <c r="K165" s="126">
        <v>75.411000000000001</v>
      </c>
      <c r="L165" s="126">
        <v>53.117800000000003</v>
      </c>
      <c r="M165" s="126">
        <v>3.7153999999999998</v>
      </c>
      <c r="N165" s="126">
        <v>46.511299999999999</v>
      </c>
      <c r="O165" s="126">
        <v>820.45849999999996</v>
      </c>
      <c r="P165" s="126">
        <f>IF(ISERR(data!X167),"",data!X167)</f>
        <v>1370.4496788008566</v>
      </c>
      <c r="Q165" s="126">
        <f>IF(ISERR(data!Y167),"",data!Y167)</f>
        <v>95.85702783725911</v>
      </c>
      <c r="R165" s="126">
        <f>'data 2 WNG adds'!I168</f>
        <v>1200</v>
      </c>
      <c r="S165" s="126">
        <f>IF(ISERR(data!AA167),"",data!AA167)</f>
        <v>21168</v>
      </c>
    </row>
    <row r="166" spans="1:19">
      <c r="A166">
        <v>1536</v>
      </c>
      <c r="B166" s="126">
        <v>21</v>
      </c>
      <c r="C166" s="126">
        <v>58</v>
      </c>
      <c r="D166" s="126">
        <v>5409.1322</v>
      </c>
      <c r="E166" s="126">
        <v>4.0568</v>
      </c>
      <c r="F166" s="126">
        <v>50.786299999999997</v>
      </c>
      <c r="G166" s="126">
        <v>895.86950000000002</v>
      </c>
      <c r="H166" s="126">
        <v>3.9081000000000001</v>
      </c>
      <c r="I166" s="126">
        <v>0.27339999999999998</v>
      </c>
      <c r="J166" s="126">
        <v>4.1624999999999996</v>
      </c>
      <c r="K166" s="126">
        <v>73.426500000000004</v>
      </c>
      <c r="L166" s="126">
        <v>52.091900000000003</v>
      </c>
      <c r="M166" s="126">
        <v>3.6436000000000002</v>
      </c>
      <c r="N166" s="126">
        <v>55.482799999999997</v>
      </c>
      <c r="O166" s="126">
        <v>978.71569999999997</v>
      </c>
      <c r="P166" s="126" t="str">
        <f>IF(ISERR(data!X168),"",data!X168)</f>
        <v/>
      </c>
      <c r="Q166" s="126" t="str">
        <f>IF(ISERR(data!Y168),"",data!Y168)</f>
        <v/>
      </c>
      <c r="R166" s="126" t="str">
        <f>'data 2 WNG adds'!I169</f>
        <v/>
      </c>
      <c r="S166" s="126" t="str">
        <f>IF(ISERR(data!AA168),"",data!AA168)</f>
        <v/>
      </c>
    </row>
    <row r="167" spans="1:19">
      <c r="A167">
        <v>1537</v>
      </c>
      <c r="B167" s="126">
        <v>20</v>
      </c>
      <c r="C167" s="126">
        <v>56</v>
      </c>
      <c r="D167" s="126">
        <v>5222.6103999999996</v>
      </c>
      <c r="E167" s="126">
        <v>3.9169999999999998</v>
      </c>
      <c r="F167" s="126">
        <v>59.645299999999999</v>
      </c>
      <c r="G167" s="126">
        <v>1052.1422</v>
      </c>
      <c r="H167" s="126">
        <v>3.8553000000000002</v>
      </c>
      <c r="I167" s="126">
        <v>0.2697</v>
      </c>
      <c r="J167" s="126">
        <v>4</v>
      </c>
      <c r="K167" s="126">
        <v>70.56</v>
      </c>
      <c r="L167" s="126">
        <v>46.1447</v>
      </c>
      <c r="M167" s="126">
        <v>3.2275999999999998</v>
      </c>
      <c r="N167" s="126">
        <v>47.876600000000003</v>
      </c>
      <c r="O167" s="126">
        <v>844.54259999999999</v>
      </c>
      <c r="P167" s="126" t="str">
        <f>IF(ISERR(data!X169),"",data!X169)</f>
        <v/>
      </c>
      <c r="Q167" s="126" t="str">
        <f>IF(ISERR(data!Y169),"",data!Y169)</f>
        <v/>
      </c>
      <c r="R167" s="126" t="str">
        <f>'data 2 WNG adds'!I170</f>
        <v/>
      </c>
      <c r="S167" s="126" t="str">
        <f>IF(ISERR(data!AA169),"",data!AA169)</f>
        <v/>
      </c>
    </row>
    <row r="168" spans="1:19">
      <c r="A168">
        <v>1538</v>
      </c>
      <c r="B168" s="126">
        <v>20</v>
      </c>
      <c r="C168" s="126">
        <v>50</v>
      </c>
      <c r="D168" s="126">
        <v>4663.0450000000001</v>
      </c>
      <c r="E168" s="126">
        <v>3.4973000000000001</v>
      </c>
      <c r="F168" s="126">
        <v>51.876600000000003</v>
      </c>
      <c r="G168" s="126">
        <v>915.10260000000005</v>
      </c>
      <c r="H168" s="126">
        <v>21.282299999999999</v>
      </c>
      <c r="I168" s="126">
        <v>1.4885999999999999</v>
      </c>
      <c r="J168" s="126">
        <v>50</v>
      </c>
      <c r="K168" s="126">
        <v>882</v>
      </c>
      <c r="L168" s="126">
        <v>-6.2823000000000002</v>
      </c>
      <c r="M168" s="126">
        <v>-0.43940000000000001</v>
      </c>
      <c r="N168" s="126">
        <v>-14.759399999999999</v>
      </c>
      <c r="O168" s="126">
        <v>-260.35539999999997</v>
      </c>
      <c r="P168" s="126">
        <f>IF(ISERR(data!X170),"",data!X170)</f>
        <v>382.97872340425528</v>
      </c>
      <c r="Q168" s="126">
        <f>IF(ISERR(data!Y170),"",data!Y170)</f>
        <v>26.787705319148941</v>
      </c>
      <c r="R168" s="126">
        <f>'data 2 WNG adds'!I171</f>
        <v>900</v>
      </c>
      <c r="S168" s="126">
        <f>IF(ISERR(data!AA170),"",data!AA170)</f>
        <v>15876</v>
      </c>
    </row>
    <row r="169" spans="1:19">
      <c r="A169">
        <v>1539</v>
      </c>
      <c r="B169" s="126">
        <v>3</v>
      </c>
      <c r="C169" s="126">
        <v>15</v>
      </c>
      <c r="D169" s="126">
        <v>1398.9135000000001</v>
      </c>
      <c r="E169" s="126">
        <v>1.0491999999999999</v>
      </c>
      <c r="F169" s="126">
        <v>35.240600000000001</v>
      </c>
      <c r="G169" s="126">
        <v>621.64459999999997</v>
      </c>
      <c r="H169" s="126">
        <v>39.276499999999999</v>
      </c>
      <c r="I169" s="126">
        <v>2.7471999999999999</v>
      </c>
      <c r="J169" s="126">
        <v>95</v>
      </c>
      <c r="K169" s="126">
        <v>1675.8</v>
      </c>
      <c r="L169" s="126">
        <v>-0.77649999999999997</v>
      </c>
      <c r="M169" s="126">
        <v>-5.4300000000000001E-2</v>
      </c>
      <c r="N169" s="126">
        <v>-1.8781000000000001</v>
      </c>
      <c r="O169" s="126">
        <v>-33.130099999999999</v>
      </c>
      <c r="P169" s="126" t="str">
        <f>IF(ISERR(data!X171),"",data!X171)</f>
        <v/>
      </c>
      <c r="Q169" s="126" t="str">
        <f>IF(ISERR(data!Y171),"",data!Y171)</f>
        <v/>
      </c>
      <c r="R169" s="126" t="str">
        <f>'data 2 WNG adds'!I172</f>
        <v/>
      </c>
      <c r="S169" s="126" t="str">
        <f>IF(ISERR(data!AA171),"",data!AA171)</f>
        <v/>
      </c>
    </row>
    <row r="170" spans="1:19">
      <c r="A170">
        <v>1540</v>
      </c>
      <c r="B170" s="126">
        <v>14</v>
      </c>
      <c r="C170" s="126">
        <v>38.5</v>
      </c>
      <c r="D170" s="126">
        <v>3590.5446999999999</v>
      </c>
      <c r="E170" s="126">
        <v>2.6928999999999998</v>
      </c>
      <c r="F170" s="126">
        <v>93.121899999999997</v>
      </c>
      <c r="G170" s="126">
        <v>1642.6699000000001</v>
      </c>
      <c r="H170" s="126">
        <v>6.6833999999999998</v>
      </c>
      <c r="I170" s="126">
        <v>0.46750000000000003</v>
      </c>
      <c r="J170" s="126">
        <v>10</v>
      </c>
      <c r="K170" s="126">
        <v>176.4</v>
      </c>
      <c r="L170" s="126">
        <v>43.290599999999998</v>
      </c>
      <c r="M170" s="126">
        <v>3.028</v>
      </c>
      <c r="N170" s="126">
        <v>64.773499999999999</v>
      </c>
      <c r="O170" s="126">
        <v>1142.6052</v>
      </c>
      <c r="P170" s="126" t="str">
        <f>IF(ISERR(data!X172),"",data!X172)</f>
        <v/>
      </c>
      <c r="Q170" s="126" t="str">
        <f>IF(ISERR(data!Y172),"",data!Y172)</f>
        <v/>
      </c>
      <c r="R170" s="126" t="str">
        <f>'data 2 WNG adds'!I173</f>
        <v/>
      </c>
      <c r="S170" s="126" t="str">
        <f>IF(ISERR(data!AA172),"",data!AA172)</f>
        <v/>
      </c>
    </row>
    <row r="171" spans="1:19">
      <c r="A171">
        <v>1541</v>
      </c>
      <c r="B171" s="126">
        <v>21</v>
      </c>
      <c r="C171" s="126">
        <v>49.973999999999997</v>
      </c>
      <c r="D171" s="126">
        <v>4660.6162999999997</v>
      </c>
      <c r="E171" s="126">
        <v>3.4954999999999998</v>
      </c>
      <c r="F171" s="126">
        <v>74.773499999999999</v>
      </c>
      <c r="G171" s="126">
        <v>1319.0052000000001</v>
      </c>
      <c r="H171" s="126">
        <v>14.9498</v>
      </c>
      <c r="I171" s="126">
        <v>1.0457000000000001</v>
      </c>
      <c r="J171" s="126">
        <v>17.63</v>
      </c>
      <c r="K171" s="126">
        <v>264.97890000000001</v>
      </c>
      <c r="L171" s="126">
        <v>29.0502</v>
      </c>
      <c r="M171" s="126">
        <v>2.0318999999999998</v>
      </c>
      <c r="N171" s="126">
        <v>34.258400000000002</v>
      </c>
      <c r="O171" s="126">
        <v>514.90340000000003</v>
      </c>
      <c r="P171" s="126">
        <f>IF(ISERR(data!X173),"",data!X173)</f>
        <v>1017.5689641465937</v>
      </c>
      <c r="Q171" s="126">
        <f>IF(ISERR(data!Y173),"",data!Y173)</f>
        <v>71.174548056284294</v>
      </c>
      <c r="R171" s="126">
        <f>'data 2 WNG adds'!I174</f>
        <v>1200</v>
      </c>
      <c r="S171" s="126">
        <f>IF(ISERR(data!AA173),"",data!AA173)</f>
        <v>18035.999999999996</v>
      </c>
    </row>
    <row r="172" spans="1:19">
      <c r="A172">
        <v>1542</v>
      </c>
      <c r="B172" s="126">
        <v>20</v>
      </c>
      <c r="C172" s="126">
        <v>44</v>
      </c>
      <c r="D172" s="126">
        <v>4103.4795999999997</v>
      </c>
      <c r="E172" s="126">
        <v>3.0775999999999999</v>
      </c>
      <c r="F172" s="126">
        <v>51.888399999999997</v>
      </c>
      <c r="G172" s="126">
        <v>779.88229999999999</v>
      </c>
      <c r="H172" s="126">
        <v>37.835299999999997</v>
      </c>
      <c r="I172" s="126">
        <v>2.6463999999999999</v>
      </c>
      <c r="J172" s="126">
        <v>35.475000000000001</v>
      </c>
      <c r="K172" s="126">
        <v>533.1893</v>
      </c>
      <c r="L172" s="126">
        <v>-1.8352999999999999</v>
      </c>
      <c r="M172" s="126">
        <v>-0.12839999999999999</v>
      </c>
      <c r="N172" s="126">
        <v>-1.7208000000000001</v>
      </c>
      <c r="O172" s="126">
        <v>-25.863299999999999</v>
      </c>
      <c r="P172" s="126">
        <f>IF(ISERR(data!X174),"",data!X174)</f>
        <v>1153.9890846977462</v>
      </c>
      <c r="Q172" s="126">
        <f>IF(ISERR(data!Y174),"",data!Y174)</f>
        <v>80.716545471816033</v>
      </c>
      <c r="R172" s="126">
        <f>'data 2 WNG adds'!I175</f>
        <v>1082</v>
      </c>
      <c r="S172" s="126">
        <f>IF(ISERR(data!AA174),"",data!AA174)</f>
        <v>16262.459999999997</v>
      </c>
    </row>
    <row r="173" spans="1:19">
      <c r="A173">
        <v>1543</v>
      </c>
      <c r="B173" s="126">
        <v>16</v>
      </c>
      <c r="C173" s="126">
        <v>36</v>
      </c>
      <c r="D173" s="126">
        <v>3357.3924000000002</v>
      </c>
      <c r="E173" s="126">
        <v>2.5179999999999998</v>
      </c>
      <c r="F173" s="126">
        <v>33.754199999999997</v>
      </c>
      <c r="G173" s="126">
        <v>507.32589999999999</v>
      </c>
      <c r="H173" s="126">
        <v>10.1379</v>
      </c>
      <c r="I173" s="126">
        <v>0.70909999999999995</v>
      </c>
      <c r="J173" s="126">
        <v>8.5</v>
      </c>
      <c r="K173" s="126">
        <v>127.755</v>
      </c>
      <c r="L173" s="126">
        <v>29.862100000000002</v>
      </c>
      <c r="M173" s="126">
        <v>2.0886999999999998</v>
      </c>
      <c r="N173" s="126">
        <v>25.037700000000001</v>
      </c>
      <c r="O173" s="126">
        <v>376.31599999999997</v>
      </c>
      <c r="P173" s="126" t="str">
        <f>IF(ISERR(data!X175),"",data!X175)</f>
        <v/>
      </c>
      <c r="Q173" s="126" t="str">
        <f>IF(ISERR(data!Y175),"",data!Y175)</f>
        <v/>
      </c>
      <c r="R173" s="126" t="str">
        <f>'data 2 WNG adds'!I176</f>
        <v/>
      </c>
      <c r="S173" s="126" t="str">
        <f>IF(ISERR(data!AA175),"",data!AA175)</f>
        <v/>
      </c>
    </row>
    <row r="174" spans="1:19">
      <c r="A174">
        <v>1544</v>
      </c>
      <c r="B174" s="126">
        <v>16</v>
      </c>
      <c r="C174" s="126">
        <v>40</v>
      </c>
      <c r="D174" s="126">
        <v>3730.4360000000001</v>
      </c>
      <c r="E174" s="126">
        <v>2.7978000000000001</v>
      </c>
      <c r="F174" s="126">
        <v>33.537700000000001</v>
      </c>
      <c r="G174" s="126">
        <v>504.07100000000003</v>
      </c>
      <c r="H174" s="126">
        <v>7.9584999999999999</v>
      </c>
      <c r="I174" s="126">
        <v>0.55669999999999997</v>
      </c>
      <c r="J174" s="126">
        <v>8.5</v>
      </c>
      <c r="K174" s="126">
        <v>127.755</v>
      </c>
      <c r="L174" s="126">
        <v>36.041499999999999</v>
      </c>
      <c r="M174" s="126">
        <v>2.5209999999999999</v>
      </c>
      <c r="N174" s="126">
        <v>38.494100000000003</v>
      </c>
      <c r="O174" s="126">
        <v>578.56579999999997</v>
      </c>
      <c r="P174" s="126">
        <f>IF(ISERR(data!X176),"",data!X176)</f>
        <v>1123.5461926706166</v>
      </c>
      <c r="Q174" s="126">
        <f>IF(ISERR(data!Y176),"",data!Y176)</f>
        <v>78.587196840026337</v>
      </c>
      <c r="R174" s="126">
        <f>'data 2 WNG adds'!I177</f>
        <v>1200</v>
      </c>
      <c r="S174" s="126">
        <f>IF(ISERR(data!AA176),"",data!AA176)</f>
        <v>18035.999999999996</v>
      </c>
    </row>
    <row r="175" spans="1:19">
      <c r="A175">
        <v>1545</v>
      </c>
      <c r="B175" s="126">
        <v>16</v>
      </c>
      <c r="C175" s="126">
        <v>44</v>
      </c>
      <c r="D175" s="126">
        <v>4103.4795999999997</v>
      </c>
      <c r="E175" s="126">
        <v>3.0775999999999999</v>
      </c>
      <c r="F175" s="126">
        <v>46.994100000000003</v>
      </c>
      <c r="G175" s="126">
        <v>706.32079999999996</v>
      </c>
      <c r="H175" s="126">
        <v>3.6650999999999998</v>
      </c>
      <c r="I175" s="126">
        <v>0.25640000000000002</v>
      </c>
      <c r="J175" s="126">
        <v>8.5</v>
      </c>
      <c r="K175" s="126">
        <v>127.755</v>
      </c>
      <c r="L175" s="126">
        <v>51.334899999999998</v>
      </c>
      <c r="M175" s="126">
        <v>3.5907</v>
      </c>
      <c r="N175" s="126">
        <v>119.0553</v>
      </c>
      <c r="O175" s="126">
        <v>1789.4013</v>
      </c>
      <c r="P175" s="126">
        <f>IF(ISERR(data!X177),"",data!X177)</f>
        <v>517.42258872988918</v>
      </c>
      <c r="Q175" s="126">
        <f>IF(ISERR(data!Y177),"",data!Y177)</f>
        <v>36.191472228959498</v>
      </c>
      <c r="R175" s="126">
        <f>'data 2 WNG adds'!I178</f>
        <v>1200</v>
      </c>
      <c r="S175" s="126">
        <f>IF(ISERR(data!AA177),"",data!AA177)</f>
        <v>18035.999999999996</v>
      </c>
    </row>
    <row r="176" spans="1:19">
      <c r="A176">
        <v>1546</v>
      </c>
      <c r="B176" s="126">
        <v>20</v>
      </c>
      <c r="C176" s="126">
        <v>55</v>
      </c>
      <c r="D176" s="126">
        <v>5129.3495000000003</v>
      </c>
      <c r="E176" s="126">
        <v>3.847</v>
      </c>
      <c r="F176" s="126">
        <v>127.5553</v>
      </c>
      <c r="G176" s="126">
        <v>1917.1563000000001</v>
      </c>
      <c r="H176" s="126">
        <v>6.5031999999999996</v>
      </c>
      <c r="I176" s="126">
        <v>0.45490000000000003</v>
      </c>
      <c r="J176" s="126">
        <v>10</v>
      </c>
      <c r="K176" s="126">
        <v>150.30000000000001</v>
      </c>
      <c r="L176" s="126">
        <v>37.4968</v>
      </c>
      <c r="M176" s="126">
        <v>2.6227</v>
      </c>
      <c r="N176" s="126">
        <v>57.658700000000003</v>
      </c>
      <c r="O176" s="126">
        <v>866.61</v>
      </c>
      <c r="P176" s="126">
        <f>IF(ISERR(data!X178),"",data!X178)</f>
        <v>845.41992897788055</v>
      </c>
      <c r="Q176" s="126">
        <f>IF(ISERR(data!Y178),"",data!Y178)</f>
        <v>59.133467590809921</v>
      </c>
      <c r="R176" s="126">
        <f>'data 2 WNG adds'!I179</f>
        <v>1300</v>
      </c>
      <c r="S176" s="126">
        <f>IF(ISERR(data!AA178),"",data!AA178)</f>
        <v>19538.999999999996</v>
      </c>
    </row>
    <row r="177" spans="1:19">
      <c r="A177">
        <v>1547</v>
      </c>
      <c r="B177" s="126">
        <v>19</v>
      </c>
      <c r="C177" s="126">
        <v>44</v>
      </c>
      <c r="D177" s="126">
        <v>4103.4795999999997</v>
      </c>
      <c r="E177" s="126">
        <v>3.0775999999999999</v>
      </c>
      <c r="F177" s="126">
        <v>67.658699999999996</v>
      </c>
      <c r="G177" s="126">
        <v>1016.91</v>
      </c>
      <c r="H177" s="126">
        <v>10.49</v>
      </c>
      <c r="I177" s="126">
        <v>0.73370000000000002</v>
      </c>
      <c r="J177" s="126">
        <v>10</v>
      </c>
      <c r="K177" s="126">
        <v>150.30000000000001</v>
      </c>
      <c r="L177" s="126">
        <v>29.51</v>
      </c>
      <c r="M177" s="126">
        <v>2.0640999999999998</v>
      </c>
      <c r="N177" s="126">
        <v>28.131599999999999</v>
      </c>
      <c r="O177" s="126">
        <v>422.81760000000003</v>
      </c>
      <c r="P177" s="126" t="str">
        <f>IF(ISERR(data!X179),"",data!X179)</f>
        <v/>
      </c>
      <c r="Q177" s="126" t="str">
        <f>IF(ISERR(data!Y179),"",data!Y179)</f>
        <v/>
      </c>
      <c r="R177" s="126" t="str">
        <f>'data 2 WNG adds'!I180</f>
        <v/>
      </c>
      <c r="S177" s="126" t="str">
        <f>IF(ISERR(data!AA179),"",data!AA179)</f>
        <v/>
      </c>
    </row>
    <row r="178" spans="1:19">
      <c r="A178">
        <v>1548</v>
      </c>
      <c r="B178" s="126">
        <v>19</v>
      </c>
      <c r="C178" s="126">
        <v>40</v>
      </c>
      <c r="D178" s="126">
        <v>3730.4360000000001</v>
      </c>
      <c r="E178" s="126">
        <v>2.7978000000000001</v>
      </c>
      <c r="F178" s="126">
        <v>38.131599999999999</v>
      </c>
      <c r="G178" s="126">
        <v>573.11760000000004</v>
      </c>
      <c r="H178" s="126">
        <v>7.3827999999999996</v>
      </c>
      <c r="I178" s="126">
        <v>0.51639999999999997</v>
      </c>
      <c r="J178" s="126">
        <v>10</v>
      </c>
      <c r="K178" s="126">
        <v>150.30000000000001</v>
      </c>
      <c r="L178" s="126">
        <v>43.476599999999998</v>
      </c>
      <c r="M178" s="126">
        <v>3.0409999999999999</v>
      </c>
      <c r="N178" s="126">
        <v>58.889000000000003</v>
      </c>
      <c r="O178" s="126">
        <v>885.10199999999998</v>
      </c>
      <c r="P178" s="126">
        <f>IF(ISERR(data!X180),"",data!X180)</f>
        <v>863.78737541528233</v>
      </c>
      <c r="Q178" s="126">
        <f>IF(ISERR(data!Y180),"",data!Y180)</f>
        <v>60.418191029900335</v>
      </c>
      <c r="R178" s="126">
        <f>'data 2 WNG adds'!I181</f>
        <v>1170</v>
      </c>
      <c r="S178" s="126">
        <f>IF(ISERR(data!AA180),"",data!AA180)</f>
        <v>17585.099999999999</v>
      </c>
    </row>
    <row r="179" spans="1:19">
      <c r="A179">
        <v>1549</v>
      </c>
      <c r="B179" s="126">
        <v>15</v>
      </c>
      <c r="C179" s="126">
        <v>50.859400000000001</v>
      </c>
      <c r="D179" s="126">
        <v>4743.1911</v>
      </c>
      <c r="E179" s="126">
        <v>3.5573999999999999</v>
      </c>
      <c r="F179" s="126">
        <v>68.888999999999996</v>
      </c>
      <c r="G179" s="126">
        <v>1035.402</v>
      </c>
      <c r="H179" s="126">
        <v>7.7089999999999996</v>
      </c>
      <c r="I179" s="126">
        <v>0.53920000000000001</v>
      </c>
      <c r="J179" s="126">
        <v>10</v>
      </c>
      <c r="K179" s="126">
        <v>150.30000000000001</v>
      </c>
      <c r="L179" s="126">
        <v>40.290999999999997</v>
      </c>
      <c r="M179" s="126">
        <v>2.8182</v>
      </c>
      <c r="N179" s="126">
        <v>52.265000000000001</v>
      </c>
      <c r="O179" s="126">
        <v>785.54300000000001</v>
      </c>
      <c r="P179" s="126">
        <f>IF(ISERR(data!X181),"",data!X181)</f>
        <v>1002.1681522524693</v>
      </c>
      <c r="Q179" s="126">
        <f>IF(ISERR(data!Y181),"",data!Y181)</f>
        <v>70.097327872801742</v>
      </c>
      <c r="R179" s="126">
        <f>'data 2 WNG adds'!I182</f>
        <v>1300</v>
      </c>
      <c r="S179" s="126">
        <f>IF(ISERR(data!AA181),"",data!AA181)</f>
        <v>19538.999999999996</v>
      </c>
    </row>
    <row r="180" spans="1:19">
      <c r="A180">
        <v>1550</v>
      </c>
      <c r="B180" s="126">
        <v>18</v>
      </c>
      <c r="C180" s="126">
        <v>48</v>
      </c>
      <c r="D180" s="126">
        <v>4476.5231999999996</v>
      </c>
      <c r="E180" s="126">
        <v>3.3574000000000002</v>
      </c>
      <c r="F180" s="126">
        <v>62.265000000000001</v>
      </c>
      <c r="G180" s="126">
        <v>935.84299999999996</v>
      </c>
      <c r="H180" s="126">
        <v>7.9953000000000003</v>
      </c>
      <c r="I180" s="126">
        <v>0.55920000000000003</v>
      </c>
      <c r="J180" s="126">
        <v>10</v>
      </c>
      <c r="K180" s="126">
        <v>150.30000000000001</v>
      </c>
      <c r="L180" s="126">
        <v>40.0047</v>
      </c>
      <c r="M180" s="126">
        <v>2.7982</v>
      </c>
      <c r="N180" s="126">
        <v>50.035299999999999</v>
      </c>
      <c r="O180" s="126">
        <v>752.03049999999996</v>
      </c>
      <c r="P180" s="126" t="str">
        <f>IF(ISERR(data!X182),"",data!X182)</f>
        <v/>
      </c>
      <c r="Q180" s="126" t="str">
        <f>IF(ISERR(data!Y182),"",data!Y182)</f>
        <v/>
      </c>
      <c r="R180" s="126" t="str">
        <f>'data 2 WNG adds'!I183</f>
        <v/>
      </c>
      <c r="S180" s="126" t="str">
        <f>IF(ISERR(data!AA182),"",data!AA182)</f>
        <v/>
      </c>
    </row>
    <row r="181" spans="1:19">
      <c r="A181">
        <v>1551</v>
      </c>
      <c r="B181" s="126">
        <v>17</v>
      </c>
      <c r="C181" s="126">
        <v>48</v>
      </c>
      <c r="D181" s="126">
        <v>4476.5231999999996</v>
      </c>
      <c r="E181" s="126">
        <v>3.3574000000000002</v>
      </c>
      <c r="F181" s="126">
        <v>60.035299999999999</v>
      </c>
      <c r="G181" s="126">
        <v>902.33050000000003</v>
      </c>
      <c r="H181" s="126">
        <v>14.4282</v>
      </c>
      <c r="I181" s="126">
        <v>1.0092000000000001</v>
      </c>
      <c r="J181" s="126">
        <v>20.309999999999999</v>
      </c>
      <c r="K181" s="126">
        <v>305.2593</v>
      </c>
      <c r="L181" s="126">
        <v>33.571800000000003</v>
      </c>
      <c r="M181" s="126">
        <v>2.3481999999999998</v>
      </c>
      <c r="N181" s="126">
        <v>47.2575</v>
      </c>
      <c r="O181" s="126">
        <v>710.28020000000004</v>
      </c>
      <c r="P181" s="126">
        <f>IF(ISERR(data!X183),"",data!X183)</f>
        <v>994.56099456099469</v>
      </c>
      <c r="Q181" s="126">
        <f>IF(ISERR(data!Y183),"",data!Y183)</f>
        <v>69.565240093240106</v>
      </c>
      <c r="R181" s="126">
        <f>'data 2 WNG adds'!I184</f>
        <v>1400</v>
      </c>
      <c r="S181" s="126">
        <f>IF(ISERR(data!AA183),"",data!AA183)</f>
        <v>21041.999999999996</v>
      </c>
    </row>
    <row r="182" spans="1:19">
      <c r="A182">
        <v>1552</v>
      </c>
      <c r="B182" s="126">
        <v>20</v>
      </c>
      <c r="C182" s="126">
        <v>48</v>
      </c>
      <c r="D182" s="126">
        <v>4476.5231999999996</v>
      </c>
      <c r="E182" s="126">
        <v>3.3574000000000002</v>
      </c>
      <c r="F182" s="126">
        <v>67.567499999999995</v>
      </c>
      <c r="G182" s="126">
        <v>1015.5395</v>
      </c>
      <c r="H182" s="126">
        <v>4.931</v>
      </c>
      <c r="I182" s="126">
        <v>0.34489999999999998</v>
      </c>
      <c r="J182" s="126">
        <v>6.875</v>
      </c>
      <c r="K182" s="126">
        <v>103.3313</v>
      </c>
      <c r="L182" s="126">
        <v>39.069000000000003</v>
      </c>
      <c r="M182" s="126">
        <v>2.7326999999999999</v>
      </c>
      <c r="N182" s="126">
        <v>54.471299999999999</v>
      </c>
      <c r="O182" s="126">
        <v>818.7029</v>
      </c>
      <c r="P182" s="126" t="str">
        <f>IF(ISERR(data!X184),"",data!X184)</f>
        <v/>
      </c>
      <c r="Q182" s="126" t="str">
        <f>IF(ISERR(data!Y184),"",data!Y184)</f>
        <v/>
      </c>
      <c r="R182" s="126" t="str">
        <f>'data 2 WNG adds'!I185</f>
        <v/>
      </c>
      <c r="S182" s="126" t="str">
        <f>IF(ISERR(data!AA184),"",data!AA184)</f>
        <v/>
      </c>
    </row>
    <row r="183" spans="1:19">
      <c r="A183">
        <v>1553</v>
      </c>
      <c r="B183" s="126">
        <v>22</v>
      </c>
      <c r="C183" s="126">
        <v>44</v>
      </c>
      <c r="D183" s="126">
        <v>4103.4795999999997</v>
      </c>
      <c r="E183" s="126">
        <v>3.0775999999999999</v>
      </c>
      <c r="F183" s="126">
        <v>61.346299999999999</v>
      </c>
      <c r="G183" s="126">
        <v>922.03409999999997</v>
      </c>
      <c r="H183" s="126">
        <v>4.1981000000000002</v>
      </c>
      <c r="I183" s="126">
        <v>0.29360000000000003</v>
      </c>
      <c r="J183" s="126">
        <v>6.875</v>
      </c>
      <c r="K183" s="126">
        <v>103.3313</v>
      </c>
      <c r="L183" s="126">
        <v>43.801900000000003</v>
      </c>
      <c r="M183" s="126">
        <v>3.0638000000000001</v>
      </c>
      <c r="N183" s="126">
        <v>71.731800000000007</v>
      </c>
      <c r="O183" s="126">
        <v>1078.1292000000001</v>
      </c>
      <c r="P183" s="126">
        <f>IF(ISERR(data!X185),"",data!X185)</f>
        <v>749.04036776823693</v>
      </c>
      <c r="Q183" s="126">
        <f>IF(ISERR(data!Y185),"",data!Y185)</f>
        <v>52.39213412579759</v>
      </c>
      <c r="R183" s="126">
        <f>'data 2 WNG adds'!I186</f>
        <v>1226.6600000000001</v>
      </c>
      <c r="S183" s="126">
        <f>IF(ISERR(data!AA185),"",data!AA185)</f>
        <v>18436.699799999999</v>
      </c>
    </row>
    <row r="184" spans="1:19">
      <c r="A184">
        <v>1554</v>
      </c>
      <c r="B184" s="126">
        <v>22</v>
      </c>
      <c r="C184" s="126">
        <v>48</v>
      </c>
      <c r="D184" s="126">
        <v>4476.5231999999996</v>
      </c>
      <c r="E184" s="126">
        <v>3.3574000000000002</v>
      </c>
      <c r="F184" s="126">
        <v>78.606800000000007</v>
      </c>
      <c r="G184" s="126">
        <v>1181.4604999999999</v>
      </c>
      <c r="H184" s="126">
        <v>6.5058999999999996</v>
      </c>
      <c r="I184" s="126">
        <v>0.4551</v>
      </c>
      <c r="J184" s="126">
        <v>16</v>
      </c>
      <c r="K184" s="126">
        <v>240.48</v>
      </c>
      <c r="L184" s="126">
        <v>61.494100000000003</v>
      </c>
      <c r="M184" s="126">
        <v>4.3011999999999997</v>
      </c>
      <c r="N184" s="126">
        <v>151.23220000000001</v>
      </c>
      <c r="O184" s="126">
        <v>2273.0198</v>
      </c>
      <c r="P184" s="126">
        <f>IF(ISERR(data!X186),"",data!X186)</f>
        <v>556.78515835954136</v>
      </c>
      <c r="Q184" s="126">
        <f>IF(ISERR(data!Y186),"",data!Y186)</f>
        <v>38.944713731440011</v>
      </c>
      <c r="R184" s="126">
        <f>'data 2 WNG adds'!I187</f>
        <v>1369.3</v>
      </c>
      <c r="S184" s="126">
        <f>IF(ISERR(data!AA186),"",data!AA186)</f>
        <v>20580.578999999994</v>
      </c>
    </row>
    <row r="185" spans="1:19">
      <c r="A185">
        <v>1555</v>
      </c>
      <c r="B185" s="126">
        <v>24</v>
      </c>
      <c r="C185" s="126">
        <v>68</v>
      </c>
      <c r="D185" s="126">
        <v>6341.7412000000004</v>
      </c>
      <c r="E185" s="126">
        <v>4.7563000000000004</v>
      </c>
      <c r="F185" s="126">
        <v>167.23220000000001</v>
      </c>
      <c r="G185" s="126">
        <v>2513.4998000000001</v>
      </c>
      <c r="H185" s="126">
        <v>6.7264999999999997</v>
      </c>
      <c r="I185" s="126">
        <v>0.47049999999999997</v>
      </c>
      <c r="J185" s="126">
        <v>15</v>
      </c>
      <c r="K185" s="126">
        <v>225.45</v>
      </c>
      <c r="L185" s="126">
        <v>28.1541</v>
      </c>
      <c r="M185" s="126">
        <v>1.9693000000000001</v>
      </c>
      <c r="N185" s="126">
        <v>62.783000000000001</v>
      </c>
      <c r="O185" s="126">
        <v>943.6277</v>
      </c>
      <c r="P185" s="126">
        <f>IF(ISERR(data!X187),"",data!X187)</f>
        <v>538.12268057757365</v>
      </c>
      <c r="Q185" s="126">
        <f>IF(ISERR(data!Y187),"",data!Y187)</f>
        <v>37.639354125807785</v>
      </c>
      <c r="R185" s="126">
        <f>'data 2 WNG adds'!I188</f>
        <v>1200</v>
      </c>
      <c r="S185" s="126">
        <f>IF(ISERR(data!AA187),"",data!AA187)</f>
        <v>18035.999999999996</v>
      </c>
    </row>
    <row r="186" spans="1:19">
      <c r="A186">
        <v>1556</v>
      </c>
      <c r="B186" s="126">
        <v>24</v>
      </c>
      <c r="C186" s="126">
        <v>34.880600000000001</v>
      </c>
      <c r="D186" s="126">
        <v>3253</v>
      </c>
      <c r="E186" s="126">
        <v>2.4398</v>
      </c>
      <c r="F186" s="126">
        <v>77.783000000000001</v>
      </c>
      <c r="G186" s="126">
        <v>1169.0777</v>
      </c>
      <c r="H186" s="126">
        <v>6.1060999999999996</v>
      </c>
      <c r="I186" s="126">
        <v>0.42709999999999998</v>
      </c>
      <c r="J186" s="126">
        <v>15</v>
      </c>
      <c r="K186" s="126">
        <v>225.45</v>
      </c>
      <c r="L186" s="126">
        <v>45.893900000000002</v>
      </c>
      <c r="M186" s="126">
        <v>3.2101000000000002</v>
      </c>
      <c r="N186" s="126">
        <v>112.7413</v>
      </c>
      <c r="O186" s="126">
        <v>1694.501</v>
      </c>
      <c r="P186" s="126">
        <f>IF(ISERR(data!X188),"",data!X188)</f>
        <v>569.90204808548526</v>
      </c>
      <c r="Q186" s="126">
        <f>IF(ISERR(data!Y188),"",data!Y188)</f>
        <v>39.862183437221731</v>
      </c>
      <c r="R186" s="126">
        <f>'data 2 WNG adds'!I189</f>
        <v>1400</v>
      </c>
      <c r="S186" s="126">
        <f>IF(ISERR(data!AA188),"",data!AA188)</f>
        <v>21041.999999999996</v>
      </c>
    </row>
    <row r="187" spans="1:19">
      <c r="A187">
        <v>1557</v>
      </c>
      <c r="B187" s="126">
        <v>18</v>
      </c>
      <c r="C187" s="126">
        <v>52</v>
      </c>
      <c r="D187" s="126">
        <v>4849.5667999999996</v>
      </c>
      <c r="E187" s="126">
        <v>3.6372</v>
      </c>
      <c r="F187" s="126">
        <v>127.7413</v>
      </c>
      <c r="G187" s="126">
        <v>1919.951</v>
      </c>
      <c r="H187" s="126">
        <v>7.8053999999999997</v>
      </c>
      <c r="I187" s="126">
        <v>0.54600000000000004</v>
      </c>
      <c r="J187" s="126">
        <v>20</v>
      </c>
      <c r="K187" s="126">
        <v>300.60000000000002</v>
      </c>
      <c r="L187" s="126">
        <v>28.194600000000001</v>
      </c>
      <c r="M187" s="126">
        <v>1.9721</v>
      </c>
      <c r="N187" s="126">
        <v>72.243799999999993</v>
      </c>
      <c r="O187" s="126">
        <v>1085.8244999999999</v>
      </c>
      <c r="P187" s="126">
        <f>IF(ISERR(data!X189),"",data!X189)</f>
        <v>585.40511863600614</v>
      </c>
      <c r="Q187" s="126">
        <f>IF(ISERR(data!Y189),"",data!Y189)</f>
        <v>40.946556171450531</v>
      </c>
      <c r="R187" s="126">
        <f>'data 2 WNG adds'!I190</f>
        <v>1500</v>
      </c>
      <c r="S187" s="126">
        <f>IF(ISERR(data!AA189),"",data!AA189)</f>
        <v>22544.999999999996</v>
      </c>
    </row>
    <row r="188" spans="1:19">
      <c r="A188">
        <v>1558</v>
      </c>
      <c r="B188" s="126">
        <v>16</v>
      </c>
      <c r="C188" s="126">
        <v>36</v>
      </c>
      <c r="D188" s="126">
        <v>3357.3924000000002</v>
      </c>
      <c r="E188" s="126">
        <v>2.5179999999999998</v>
      </c>
      <c r="F188" s="126">
        <v>92.243799999999993</v>
      </c>
      <c r="G188" s="126">
        <v>1386.4245000000001</v>
      </c>
      <c r="H188" s="126">
        <v>14.5959</v>
      </c>
      <c r="I188" s="126">
        <v>1.0208999999999999</v>
      </c>
      <c r="J188" s="126">
        <v>20</v>
      </c>
      <c r="K188" s="126">
        <v>300.60000000000002</v>
      </c>
      <c r="L188" s="126">
        <v>29.4041</v>
      </c>
      <c r="M188" s="126">
        <v>2.0567000000000002</v>
      </c>
      <c r="N188" s="126">
        <v>40.290999999999997</v>
      </c>
      <c r="O188" s="126">
        <v>605.57370000000003</v>
      </c>
      <c r="P188" s="126" t="str">
        <f>IF(ISERR(data!X190),"",data!X190)</f>
        <v/>
      </c>
      <c r="Q188" s="126" t="str">
        <f>IF(ISERR(data!Y190),"",data!Y190)</f>
        <v/>
      </c>
      <c r="R188" s="126" t="str">
        <f>'data 2 WNG adds'!I191</f>
        <v/>
      </c>
      <c r="S188" s="126" t="str">
        <f>IF(ISERR(data!AA190),"",data!AA190)</f>
        <v/>
      </c>
    </row>
    <row r="189" spans="1:19">
      <c r="A189">
        <v>1559</v>
      </c>
      <c r="B189" s="126">
        <v>15</v>
      </c>
      <c r="C189" s="126">
        <v>44</v>
      </c>
      <c r="D189" s="126">
        <v>4103.4795999999997</v>
      </c>
      <c r="E189" s="126">
        <v>3.0775999999999999</v>
      </c>
      <c r="F189" s="126">
        <v>60.290999999999997</v>
      </c>
      <c r="G189" s="126">
        <v>906.17370000000005</v>
      </c>
      <c r="H189" s="126">
        <v>9.9224999999999994</v>
      </c>
      <c r="I189" s="126">
        <v>0.69399999999999995</v>
      </c>
      <c r="J189" s="126">
        <v>16</v>
      </c>
      <c r="K189" s="126">
        <v>240.48</v>
      </c>
      <c r="L189" s="126">
        <v>42.077500000000001</v>
      </c>
      <c r="M189" s="126">
        <v>2.9430999999999998</v>
      </c>
      <c r="N189" s="126">
        <v>67.849999999999994</v>
      </c>
      <c r="O189" s="126">
        <v>1019.7855</v>
      </c>
      <c r="P189" s="126">
        <f>IF(ISERR(data!X191),"",data!X191)</f>
        <v>775.19379844961247</v>
      </c>
      <c r="Q189" s="126">
        <f>IF(ISERR(data!Y191),"",data!Y191)</f>
        <v>54.221453488372099</v>
      </c>
      <c r="R189" s="126">
        <f>'data 2 WNG adds'!I192</f>
        <v>1250</v>
      </c>
      <c r="S189" s="126">
        <f>IF(ISERR(data!AA191),"",data!AA191)</f>
        <v>18787.499999999996</v>
      </c>
    </row>
    <row r="190" spans="1:19">
      <c r="A190">
        <v>1560</v>
      </c>
      <c r="B190" s="126">
        <v>21</v>
      </c>
      <c r="C190" s="126">
        <v>52</v>
      </c>
      <c r="D190" s="126">
        <v>4849.5667999999996</v>
      </c>
      <c r="E190" s="126">
        <v>3.6372</v>
      </c>
      <c r="F190" s="126">
        <v>83.85</v>
      </c>
      <c r="G190" s="126">
        <v>1260.2655</v>
      </c>
      <c r="H190" s="126">
        <v>9.2806999999999995</v>
      </c>
      <c r="I190" s="126">
        <v>0.64910000000000001</v>
      </c>
      <c r="J190" s="126">
        <v>15</v>
      </c>
      <c r="K190" s="126">
        <v>225.45</v>
      </c>
      <c r="L190" s="126">
        <v>48.487499999999997</v>
      </c>
      <c r="M190" s="126">
        <v>3.3915000000000002</v>
      </c>
      <c r="N190" s="126">
        <v>78.367900000000006</v>
      </c>
      <c r="O190" s="126">
        <v>1177.8695</v>
      </c>
      <c r="P190" s="126">
        <f>IF(ISERR(data!X192),"",data!X192)</f>
        <v>804.33101314771864</v>
      </c>
      <c r="Q190" s="126">
        <f>IF(ISERR(data!Y192),"",data!Y192)</f>
        <v>56.259475638051065</v>
      </c>
      <c r="R190" s="126">
        <f>'data 2 WNG adds'!I193</f>
        <v>1300</v>
      </c>
      <c r="S190" s="126">
        <f>IF(ISERR(data!AA192),"",data!AA192)</f>
        <v>19538.999999999996</v>
      </c>
    </row>
    <row r="191" spans="1:19">
      <c r="A191">
        <v>1561</v>
      </c>
      <c r="B191" s="126">
        <v>21</v>
      </c>
      <c r="C191" s="126">
        <v>57.7682</v>
      </c>
      <c r="D191" s="126">
        <v>5387.5169999999998</v>
      </c>
      <c r="E191" s="126">
        <v>4.0406000000000004</v>
      </c>
      <c r="F191" s="126">
        <v>93.367900000000006</v>
      </c>
      <c r="G191" s="126">
        <v>1403.3195000000001</v>
      </c>
      <c r="H191" s="126">
        <v>12.1107</v>
      </c>
      <c r="I191" s="126">
        <v>0.84709999999999996</v>
      </c>
      <c r="J191" s="126">
        <v>20</v>
      </c>
      <c r="K191" s="126">
        <v>279.89999999999998</v>
      </c>
      <c r="L191" s="126">
        <v>39.889299999999999</v>
      </c>
      <c r="M191" s="126">
        <v>2.7900999999999998</v>
      </c>
      <c r="N191" s="126">
        <v>65.874600000000001</v>
      </c>
      <c r="O191" s="126">
        <v>921.91449999999998</v>
      </c>
      <c r="P191" s="126">
        <f>IF(ISERR(data!X193),"",data!X193)</f>
        <v>726.64128765110513</v>
      </c>
      <c r="Q191" s="126">
        <f>IF(ISERR(data!Y193),"",data!Y193)</f>
        <v>50.825415347625714</v>
      </c>
      <c r="R191" s="126">
        <f>'data 2 WNG adds'!I194</f>
        <v>1200</v>
      </c>
      <c r="S191" s="126">
        <f>IF(ISERR(data!AA193),"",data!AA193)</f>
        <v>16794</v>
      </c>
    </row>
    <row r="192" spans="1:19">
      <c r="A192">
        <v>1562</v>
      </c>
      <c r="B192" s="126">
        <v>17</v>
      </c>
      <c r="C192" s="126">
        <v>52</v>
      </c>
      <c r="D192" s="126">
        <v>4849.5667999999996</v>
      </c>
      <c r="E192" s="126">
        <v>3.6372</v>
      </c>
      <c r="F192" s="126">
        <v>85.874600000000001</v>
      </c>
      <c r="G192" s="126">
        <v>1201.8145</v>
      </c>
      <c r="H192" s="126">
        <v>8.2151999999999994</v>
      </c>
      <c r="I192" s="126">
        <v>0.5746</v>
      </c>
      <c r="J192" s="126">
        <v>25</v>
      </c>
      <c r="K192" s="126">
        <v>349.875</v>
      </c>
      <c r="L192" s="126">
        <v>31.784800000000001</v>
      </c>
      <c r="M192" s="126">
        <v>2.2231999999999998</v>
      </c>
      <c r="N192" s="126">
        <v>96.724999999999994</v>
      </c>
      <c r="O192" s="126">
        <v>1353.6664000000001</v>
      </c>
      <c r="P192" s="126">
        <f>IF(ISERR(data!X194),"",data!X194)</f>
        <v>492.91435613062225</v>
      </c>
      <c r="Q192" s="126">
        <f>IF(ISERR(data!Y194),"",data!Y194)</f>
        <v>34.477227356746766</v>
      </c>
      <c r="R192" s="126">
        <f>'data 2 WNG adds'!I195</f>
        <v>1500</v>
      </c>
      <c r="S192" s="126">
        <f>IF(ISERR(data!AA194),"",data!AA194)</f>
        <v>20992.5</v>
      </c>
    </row>
    <row r="193" spans="1:19">
      <c r="A193">
        <v>1563</v>
      </c>
      <c r="B193" s="126">
        <v>14</v>
      </c>
      <c r="C193" s="126">
        <v>40</v>
      </c>
      <c r="D193" s="126">
        <v>3730.4360000000001</v>
      </c>
      <c r="E193" s="126">
        <v>2.7978000000000001</v>
      </c>
      <c r="F193" s="126">
        <v>121.72499999999999</v>
      </c>
      <c r="G193" s="126">
        <v>1703.5414000000001</v>
      </c>
      <c r="H193" s="126">
        <v>8.0573999999999995</v>
      </c>
      <c r="I193" s="126">
        <v>0.56359999999999999</v>
      </c>
      <c r="J193" s="126">
        <v>30</v>
      </c>
      <c r="K193" s="126">
        <v>419.85</v>
      </c>
      <c r="L193" s="126">
        <v>35.942599999999999</v>
      </c>
      <c r="M193" s="126">
        <v>2.5139999999999998</v>
      </c>
      <c r="N193" s="126">
        <v>133.8252</v>
      </c>
      <c r="O193" s="126">
        <v>1872.8837000000001</v>
      </c>
      <c r="P193" s="126">
        <f>IF(ISERR(data!X195),"",data!X195)</f>
        <v>322.29473853839346</v>
      </c>
      <c r="Q193" s="126">
        <f>IF(ISERR(data!Y195),"",data!Y195)</f>
        <v>22.543123036016446</v>
      </c>
      <c r="R193" s="126">
        <f>'data 2 WNG adds'!I196</f>
        <v>1200</v>
      </c>
      <c r="S193" s="126">
        <f>IF(ISERR(data!AA195),"",data!AA195)</f>
        <v>16794</v>
      </c>
    </row>
    <row r="194" spans="1:19">
      <c r="A194">
        <v>1564</v>
      </c>
      <c r="B194" s="126">
        <v>15</v>
      </c>
      <c r="C194" s="126">
        <v>44</v>
      </c>
      <c r="D194" s="126">
        <v>4103.4795999999997</v>
      </c>
      <c r="E194" s="126">
        <v>3.0775999999999999</v>
      </c>
      <c r="F194" s="126">
        <v>163.8252</v>
      </c>
      <c r="G194" s="126">
        <v>2292.7337000000002</v>
      </c>
      <c r="H194" s="126">
        <v>5.7096999999999998</v>
      </c>
      <c r="I194" s="126">
        <v>0.39939999999999998</v>
      </c>
      <c r="J194" s="126">
        <v>20</v>
      </c>
      <c r="K194" s="126">
        <v>279.89999999999998</v>
      </c>
      <c r="L194" s="126">
        <v>44.118400000000001</v>
      </c>
      <c r="M194" s="126">
        <v>3.0859000000000001</v>
      </c>
      <c r="N194" s="126">
        <v>154.53800000000001</v>
      </c>
      <c r="O194" s="126">
        <v>2162.7586999999999</v>
      </c>
      <c r="P194" s="126">
        <f>IF(ISERR(data!X196),"",data!X196)</f>
        <v>399.68025579536368</v>
      </c>
      <c r="Q194" s="126">
        <f>IF(ISERR(data!Y196),"",data!Y196)</f>
        <v>27.955905275779376</v>
      </c>
      <c r="R194" s="126">
        <f>'data 2 WNG adds'!I197</f>
        <v>1400</v>
      </c>
      <c r="S194" s="126">
        <f>IF(ISERR(data!AA196),"",data!AA196)</f>
        <v>19593</v>
      </c>
    </row>
    <row r="195" spans="1:19">
      <c r="A195">
        <v>1565</v>
      </c>
      <c r="B195" s="126">
        <v>15</v>
      </c>
      <c r="C195" s="126">
        <v>49.828099999999999</v>
      </c>
      <c r="D195" s="126">
        <v>4647.0158000000001</v>
      </c>
      <c r="E195" s="126">
        <v>3.4853000000000001</v>
      </c>
      <c r="F195" s="126">
        <v>174.53800000000001</v>
      </c>
      <c r="G195" s="126">
        <v>2442.6587</v>
      </c>
      <c r="H195" s="126">
        <v>1.4918</v>
      </c>
      <c r="I195" s="126">
        <v>0.1043</v>
      </c>
      <c r="J195" s="126">
        <v>5</v>
      </c>
      <c r="K195" s="126">
        <v>69.974999999999994</v>
      </c>
      <c r="L195" s="126">
        <v>48.508200000000002</v>
      </c>
      <c r="M195" s="126">
        <v>3.3929</v>
      </c>
      <c r="N195" s="126">
        <v>162.58000000000001</v>
      </c>
      <c r="O195" s="126">
        <v>2275.3071</v>
      </c>
      <c r="P195" s="126">
        <f>IF(ISERR(data!X197),"",data!X197)</f>
        <v>477.38393603055255</v>
      </c>
      <c r="Q195" s="126">
        <f>IF(ISERR(data!Y197),"",data!Y197)</f>
        <v>33.390941639813818</v>
      </c>
      <c r="R195" s="126">
        <f>'data 2 WNG adds'!I198</f>
        <v>1600</v>
      </c>
      <c r="S195" s="126">
        <f>IF(ISERR(data!AA197),"",data!AA197)</f>
        <v>22392</v>
      </c>
    </row>
    <row r="196" spans="1:19">
      <c r="A196">
        <v>1566</v>
      </c>
      <c r="B196" s="126">
        <v>15</v>
      </c>
      <c r="C196" s="126">
        <v>50</v>
      </c>
      <c r="D196" s="126">
        <v>4663.0450000000001</v>
      </c>
      <c r="E196" s="126">
        <v>3.4973000000000001</v>
      </c>
      <c r="F196" s="126">
        <v>167.58</v>
      </c>
      <c r="G196" s="126">
        <v>2345.2820999999999</v>
      </c>
      <c r="H196" s="126">
        <v>5.5788000000000002</v>
      </c>
      <c r="I196" s="126">
        <v>0.39019999999999999</v>
      </c>
      <c r="J196" s="126">
        <v>18</v>
      </c>
      <c r="K196" s="126">
        <v>251.91</v>
      </c>
      <c r="L196" s="126">
        <v>42.421199999999999</v>
      </c>
      <c r="M196" s="126">
        <v>2.9672000000000001</v>
      </c>
      <c r="N196" s="126">
        <v>136.87200000000001</v>
      </c>
      <c r="O196" s="126">
        <v>1915.5236</v>
      </c>
      <c r="P196" s="126">
        <f>IF(ISERR(data!X198),"",data!X198)</f>
        <v>557.88005578800573</v>
      </c>
      <c r="Q196" s="126">
        <f>IF(ISERR(data!Y198),"",data!Y198)</f>
        <v>39.021297071129723</v>
      </c>
      <c r="R196" s="126">
        <f>'data 2 WNG adds'!I199</f>
        <v>1800</v>
      </c>
      <c r="S196" s="126">
        <f>IF(ISERR(data!AA198),"",data!AA198)</f>
        <v>25191</v>
      </c>
    </row>
    <row r="197" spans="1:19">
      <c r="A197">
        <v>1567</v>
      </c>
      <c r="B197" s="126">
        <v>14</v>
      </c>
      <c r="C197" s="126">
        <v>48</v>
      </c>
      <c r="D197" s="126">
        <v>4476.5231999999996</v>
      </c>
      <c r="E197" s="126">
        <v>3.3574000000000002</v>
      </c>
      <c r="F197" s="126">
        <v>154.87200000000001</v>
      </c>
      <c r="G197" s="126">
        <v>2167.4335999999998</v>
      </c>
      <c r="H197" s="126">
        <v>13.27</v>
      </c>
      <c r="I197" s="126">
        <v>0.92820000000000003</v>
      </c>
      <c r="J197" s="126">
        <v>30</v>
      </c>
      <c r="K197" s="126">
        <v>419.85</v>
      </c>
      <c r="L197" s="126">
        <v>34.729999999999997</v>
      </c>
      <c r="M197" s="126">
        <v>2.4291999999999998</v>
      </c>
      <c r="N197" s="126">
        <v>78.515100000000004</v>
      </c>
      <c r="O197" s="126">
        <v>1098.8185000000001</v>
      </c>
      <c r="P197" s="126">
        <f>IF(ISERR(data!X199),"",data!X199)</f>
        <v>1150.0706034468094</v>
      </c>
      <c r="Q197" s="126">
        <f>IF(ISERR(data!Y199),"",data!Y199)</f>
        <v>80.442464655744402</v>
      </c>
      <c r="R197" s="126">
        <f>'data 2 WNG adds'!I200</f>
        <v>2600</v>
      </c>
      <c r="S197" s="126">
        <f>IF(ISERR(data!AA199),"",data!AA199)</f>
        <v>36387</v>
      </c>
    </row>
    <row r="198" spans="1:19">
      <c r="A198">
        <v>1568</v>
      </c>
      <c r="B198" s="126">
        <v>13</v>
      </c>
      <c r="C198" s="126">
        <v>48</v>
      </c>
      <c r="D198" s="126">
        <v>4476.5231999999996</v>
      </c>
      <c r="E198" s="126">
        <v>3.3574000000000002</v>
      </c>
      <c r="F198" s="126">
        <v>108.5151</v>
      </c>
      <c r="G198" s="126">
        <v>1518.6685</v>
      </c>
      <c r="H198" s="126">
        <v>10.112500000000001</v>
      </c>
      <c r="I198" s="126">
        <v>0.70730000000000004</v>
      </c>
      <c r="J198" s="126">
        <v>20</v>
      </c>
      <c r="K198" s="126">
        <v>279.89999999999998</v>
      </c>
      <c r="L198" s="126">
        <v>29.887499999999999</v>
      </c>
      <c r="M198" s="126">
        <v>2.0905</v>
      </c>
      <c r="N198" s="126">
        <v>59.11</v>
      </c>
      <c r="O198" s="126">
        <v>827.24450000000002</v>
      </c>
      <c r="P198" s="126">
        <f>IF(ISERR(data!X200),"",data!X200)</f>
        <v>910.12514220705361</v>
      </c>
      <c r="Q198" s="126">
        <f>IF(ISERR(data!Y200),"",data!Y200)</f>
        <v>63.659317406143366</v>
      </c>
      <c r="R198" s="126">
        <f>'data 2 WNG adds'!I201</f>
        <v>1800</v>
      </c>
      <c r="S198" s="126">
        <f>IF(ISERR(data!AA200),"",data!AA200)</f>
        <v>25191</v>
      </c>
    </row>
    <row r="199" spans="1:19">
      <c r="A199">
        <v>1569</v>
      </c>
      <c r="B199" s="126">
        <v>14</v>
      </c>
      <c r="C199" s="126">
        <v>40</v>
      </c>
      <c r="D199" s="126">
        <v>3730.4360000000001</v>
      </c>
      <c r="E199" s="126">
        <v>2.7978000000000001</v>
      </c>
      <c r="F199" s="126">
        <v>79.11</v>
      </c>
      <c r="G199" s="126">
        <v>1107.1445000000001</v>
      </c>
      <c r="H199" s="126">
        <v>12.5746</v>
      </c>
      <c r="I199" s="126">
        <v>0.87949999999999995</v>
      </c>
      <c r="J199" s="126">
        <v>25</v>
      </c>
      <c r="K199" s="126">
        <v>349.875</v>
      </c>
      <c r="L199" s="126">
        <v>23.4254</v>
      </c>
      <c r="M199" s="126">
        <v>1.6385000000000001</v>
      </c>
      <c r="N199" s="126">
        <v>46.572800000000001</v>
      </c>
      <c r="O199" s="126">
        <v>651.78700000000003</v>
      </c>
      <c r="P199" s="126">
        <f>IF(ISERR(data!X201),"",data!X201)</f>
        <v>804.77447936314491</v>
      </c>
      <c r="Q199" s="126">
        <f>IF(ISERR(data!Y201),"",data!Y201)</f>
        <v>56.290494181828741</v>
      </c>
      <c r="R199" s="126">
        <f>'data 2 WNG adds'!I202</f>
        <v>1600</v>
      </c>
      <c r="S199" s="126">
        <f>IF(ISERR(data!AA201),"",data!AA201)</f>
        <v>22392</v>
      </c>
    </row>
    <row r="200" spans="1:19">
      <c r="A200">
        <v>1570</v>
      </c>
      <c r="B200" s="126">
        <v>13</v>
      </c>
      <c r="C200" s="126">
        <v>36</v>
      </c>
      <c r="D200" s="126">
        <v>3357.3924000000002</v>
      </c>
      <c r="E200" s="126">
        <v>2.5179999999999998</v>
      </c>
      <c r="F200" s="126">
        <v>71.572800000000001</v>
      </c>
      <c r="G200" s="126">
        <v>1001.662</v>
      </c>
      <c r="H200" s="126">
        <v>14.353300000000001</v>
      </c>
      <c r="I200" s="126">
        <v>1.0039</v>
      </c>
      <c r="J200" s="126">
        <v>30</v>
      </c>
      <c r="K200" s="126">
        <v>419.85</v>
      </c>
      <c r="L200" s="126">
        <v>35.646700000000003</v>
      </c>
      <c r="M200" s="126">
        <v>2.4933000000000001</v>
      </c>
      <c r="N200" s="126">
        <v>74.505899999999997</v>
      </c>
      <c r="O200" s="126">
        <v>1042.7098000000001</v>
      </c>
      <c r="P200" s="126">
        <f>IF(ISERR(data!X202),"",data!X202)</f>
        <v>861.19554204660596</v>
      </c>
      <c r="Q200" s="126">
        <f>IF(ISERR(data!Y202),"",data!Y202)</f>
        <v>60.236903495440743</v>
      </c>
      <c r="R200" s="126">
        <f>'data 2 WNG adds'!I203</f>
        <v>1800</v>
      </c>
      <c r="S200" s="126">
        <f>IF(ISERR(data!AA202),"",data!AA202)</f>
        <v>25191</v>
      </c>
    </row>
    <row r="201" spans="1:19">
      <c r="A201">
        <v>1571</v>
      </c>
      <c r="B201" s="126">
        <v>17</v>
      </c>
      <c r="C201" s="126">
        <v>50</v>
      </c>
      <c r="D201" s="126">
        <v>4663.0450000000001</v>
      </c>
      <c r="E201" s="126">
        <v>3.4973000000000001</v>
      </c>
      <c r="F201" s="126">
        <v>104.5059</v>
      </c>
      <c r="G201" s="126">
        <v>1462.5598</v>
      </c>
      <c r="H201" s="126">
        <v>12.5661</v>
      </c>
      <c r="I201" s="126">
        <v>0.87890000000000001</v>
      </c>
      <c r="J201" s="126">
        <v>38</v>
      </c>
      <c r="K201" s="126">
        <v>531.80999999999995</v>
      </c>
      <c r="L201" s="126">
        <v>44.933900000000001</v>
      </c>
      <c r="M201" s="126">
        <v>3.1429</v>
      </c>
      <c r="N201" s="126">
        <v>135.88</v>
      </c>
      <c r="O201" s="126">
        <v>1901.6405999999999</v>
      </c>
      <c r="P201" s="126">
        <f>IF(ISERR(data!X203),"",data!X203)</f>
        <v>677.91050940094374</v>
      </c>
      <c r="Q201" s="126">
        <f>IF(ISERR(data!Y203),"",data!Y203)</f>
        <v>47.416908169642852</v>
      </c>
      <c r="R201" s="126">
        <f>'data 2 WNG adds'!I204</f>
        <v>2050</v>
      </c>
      <c r="S201" s="126">
        <f>IF(ISERR(data!AA203),"",data!AA203)</f>
        <v>28689.75</v>
      </c>
    </row>
    <row r="202" spans="1:19">
      <c r="A202">
        <v>1572</v>
      </c>
      <c r="B202" s="126">
        <v>23</v>
      </c>
      <c r="C202" s="126">
        <v>57.5</v>
      </c>
      <c r="D202" s="126">
        <v>5362.5054</v>
      </c>
      <c r="E202" s="126">
        <v>4.0218999999999996</v>
      </c>
      <c r="F202" s="126">
        <v>173.88</v>
      </c>
      <c r="G202" s="126">
        <v>2433.4506000000001</v>
      </c>
      <c r="H202" s="126">
        <v>7.7053000000000003</v>
      </c>
      <c r="I202" s="126">
        <v>0.53900000000000003</v>
      </c>
      <c r="J202" s="126">
        <v>46</v>
      </c>
      <c r="K202" s="126">
        <v>643.77</v>
      </c>
      <c r="L202" s="126">
        <v>49.794800000000002</v>
      </c>
      <c r="M202" s="126">
        <v>3.4828999999999999</v>
      </c>
      <c r="N202" s="126">
        <v>297.2713</v>
      </c>
      <c r="O202" s="126">
        <v>4160.3110999999999</v>
      </c>
      <c r="P202" s="126">
        <f>IF(ISERR(data!X204),"",data!X204)</f>
        <v>368.51348658687931</v>
      </c>
      <c r="Q202" s="126">
        <f>IF(ISERR(data!Y204),"",data!Y204)</f>
        <v>25.775924565922718</v>
      </c>
      <c r="R202" s="126">
        <f>'data 2 WNG adds'!I205</f>
        <v>2200</v>
      </c>
      <c r="S202" s="126">
        <f>IF(ISERR(data!AA204),"",data!AA204)</f>
        <v>30789</v>
      </c>
    </row>
    <row r="203" spans="1:19">
      <c r="A203">
        <v>1573</v>
      </c>
      <c r="B203" s="126">
        <v>23</v>
      </c>
      <c r="C203" s="126">
        <v>57.5</v>
      </c>
      <c r="D203" s="126">
        <v>5362.5054</v>
      </c>
      <c r="E203" s="126">
        <v>4.0218999999999996</v>
      </c>
      <c r="F203" s="126">
        <v>343.2713</v>
      </c>
      <c r="G203" s="126">
        <v>4804.0811000000003</v>
      </c>
      <c r="H203" s="126">
        <v>4.5044000000000004</v>
      </c>
      <c r="I203" s="126">
        <v>0.31509999999999999</v>
      </c>
      <c r="J203" s="126">
        <v>30</v>
      </c>
      <c r="K203" s="126">
        <v>388.8</v>
      </c>
      <c r="L203" s="126">
        <v>40.495600000000003</v>
      </c>
      <c r="M203" s="126">
        <v>2.8325</v>
      </c>
      <c r="N203" s="126">
        <v>269.70679999999999</v>
      </c>
      <c r="O203" s="126">
        <v>3495.3995</v>
      </c>
      <c r="P203" s="126">
        <f>IF(ISERR(data!X205),"",data!X205)</f>
        <v>180.17624348635997</v>
      </c>
      <c r="Q203" s="126">
        <f>IF(ISERR(data!Y205),"",data!Y205)</f>
        <v>12.602548969617802</v>
      </c>
      <c r="R203" s="126">
        <f>'data 2 WNG adds'!I206</f>
        <v>1200</v>
      </c>
      <c r="S203" s="126">
        <f>IF(ISERR(data!AA205),"",data!AA205)</f>
        <v>15551.999999999998</v>
      </c>
    </row>
    <row r="204" spans="1:19">
      <c r="A204">
        <v>1574</v>
      </c>
      <c r="B204" s="126">
        <v>18</v>
      </c>
      <c r="C204" s="126">
        <v>45</v>
      </c>
      <c r="D204" s="126">
        <v>4196.7433000000001</v>
      </c>
      <c r="E204" s="126">
        <v>3.1476000000000002</v>
      </c>
      <c r="F204" s="126">
        <v>299.70679999999999</v>
      </c>
      <c r="G204" s="126">
        <v>3884.1995000000002</v>
      </c>
      <c r="H204" s="126">
        <v>6.5681000000000003</v>
      </c>
      <c r="I204" s="126">
        <v>0.45939999999999998</v>
      </c>
      <c r="J204" s="126">
        <v>30</v>
      </c>
      <c r="K204" s="126">
        <v>388.8</v>
      </c>
      <c r="L204" s="126">
        <v>38.431899999999999</v>
      </c>
      <c r="M204" s="126">
        <v>2.6880999999999999</v>
      </c>
      <c r="N204" s="126">
        <v>175.53749999999999</v>
      </c>
      <c r="O204" s="126">
        <v>2274.9659999999999</v>
      </c>
      <c r="P204" s="126">
        <f>IF(ISERR(data!X206),"",data!X206)</f>
        <v>437.87659480229166</v>
      </c>
      <c r="Q204" s="126">
        <f>IF(ISERR(data!Y206),"",data!Y206)</f>
        <v>30.627573990147788</v>
      </c>
      <c r="R204" s="126">
        <f>'data 2 WNG adds'!I207</f>
        <v>2000</v>
      </c>
      <c r="S204" s="126">
        <f>IF(ISERR(data!AA206),"",data!AA206)</f>
        <v>25919.999999999996</v>
      </c>
    </row>
    <row r="205" spans="1:19">
      <c r="A205">
        <v>1575</v>
      </c>
      <c r="B205" s="126">
        <v>18</v>
      </c>
      <c r="C205" s="126">
        <v>45</v>
      </c>
      <c r="D205" s="126">
        <v>4196.7433000000001</v>
      </c>
      <c r="E205" s="126">
        <v>3.1476000000000002</v>
      </c>
      <c r="F205" s="126">
        <v>205.53749999999999</v>
      </c>
      <c r="G205" s="126">
        <v>2663.7660000000001</v>
      </c>
      <c r="H205" s="126">
        <v>5.3567999999999998</v>
      </c>
      <c r="I205" s="126">
        <v>0.37469999999999998</v>
      </c>
      <c r="J205" s="126">
        <v>30</v>
      </c>
      <c r="K205" s="126">
        <v>388.8</v>
      </c>
      <c r="L205" s="126">
        <v>42.1432</v>
      </c>
      <c r="M205" s="126">
        <v>2.9477000000000002</v>
      </c>
      <c r="N205" s="126">
        <v>236.01750000000001</v>
      </c>
      <c r="O205" s="126">
        <v>3058.7867999999999</v>
      </c>
      <c r="P205" s="126">
        <f>IF(ISERR(data!X207),"",data!X207)</f>
        <v>404.7343595828774</v>
      </c>
      <c r="Q205" s="126">
        <f>IF(ISERR(data!Y207),"",data!Y207)</f>
        <v>28.309417976717082</v>
      </c>
      <c r="R205" s="126">
        <f>'data 2 WNG adds'!I208</f>
        <v>2266.66</v>
      </c>
      <c r="S205" s="126">
        <f>IF(ISERR(data!AA207),"",data!AA207)</f>
        <v>29375.913599999996</v>
      </c>
    </row>
    <row r="206" spans="1:19">
      <c r="A206">
        <v>1576</v>
      </c>
      <c r="B206" s="126">
        <v>19</v>
      </c>
      <c r="C206" s="126">
        <v>47.5</v>
      </c>
      <c r="D206" s="126">
        <v>4429.8957</v>
      </c>
      <c r="E206" s="126">
        <v>3.3224</v>
      </c>
      <c r="F206" s="126">
        <v>266.01749999999998</v>
      </c>
      <c r="G206" s="126">
        <v>3447.5868</v>
      </c>
      <c r="H206" s="126">
        <v>5.3627000000000002</v>
      </c>
      <c r="I206" s="126">
        <v>0.37509999999999999</v>
      </c>
      <c r="J206" s="126">
        <v>27</v>
      </c>
      <c r="K206" s="126">
        <v>349.92</v>
      </c>
      <c r="L206" s="126">
        <v>39.637300000000003</v>
      </c>
      <c r="M206" s="126">
        <v>2.7725</v>
      </c>
      <c r="N206" s="126">
        <v>199.56379999999999</v>
      </c>
      <c r="O206" s="126">
        <v>2586.3462</v>
      </c>
      <c r="P206" s="126">
        <f>IF(ISERR(data!X208),"",data!X208)</f>
        <v>476.68734616641547</v>
      </c>
      <c r="Q206" s="126">
        <f>IF(ISERR(data!Y208),"",data!Y208)</f>
        <v>33.342218191568591</v>
      </c>
      <c r="R206" s="126">
        <f>'data 2 WNG adds'!I209</f>
        <v>2400</v>
      </c>
      <c r="S206" s="126">
        <f>IF(ISERR(data!AA208),"",data!AA208)</f>
        <v>31103.999999999996</v>
      </c>
    </row>
    <row r="207" spans="1:19">
      <c r="A207">
        <v>1577</v>
      </c>
      <c r="B207" s="126">
        <v>18</v>
      </c>
      <c r="C207" s="126">
        <v>45</v>
      </c>
      <c r="D207" s="126">
        <v>4196.7433000000001</v>
      </c>
      <c r="E207" s="126">
        <v>3.1476000000000002</v>
      </c>
      <c r="F207" s="126">
        <v>226.56379999999999</v>
      </c>
      <c r="G207" s="126">
        <v>2936.2662</v>
      </c>
      <c r="H207" s="126">
        <v>8.4723000000000006</v>
      </c>
      <c r="I207" s="126">
        <v>0.59260000000000002</v>
      </c>
      <c r="J207" s="126">
        <v>30</v>
      </c>
      <c r="K207" s="126">
        <v>388.8</v>
      </c>
      <c r="L207" s="126">
        <v>34.027799999999999</v>
      </c>
      <c r="M207" s="126">
        <v>2.3801000000000001</v>
      </c>
      <c r="N207" s="126">
        <v>120.4913</v>
      </c>
      <c r="O207" s="126">
        <v>1561.5666000000001</v>
      </c>
      <c r="P207" s="126">
        <f>IF(ISERR(data!X209),"",data!X209)</f>
        <v>734.26245318887698</v>
      </c>
      <c r="Q207" s="126">
        <f>IF(ISERR(data!Y209),"",data!Y209)</f>
        <v>51.358482915451908</v>
      </c>
      <c r="R207" s="126">
        <f>'data 2 WNG adds'!I210</f>
        <v>2600</v>
      </c>
      <c r="S207" s="126">
        <f>IF(ISERR(data!AA209),"",data!AA209)</f>
        <v>33696</v>
      </c>
    </row>
    <row r="208" spans="1:19">
      <c r="A208">
        <v>1578</v>
      </c>
      <c r="B208" s="126">
        <v>17</v>
      </c>
      <c r="C208" s="126">
        <v>42.5</v>
      </c>
      <c r="D208" s="126">
        <v>3963.5909000000001</v>
      </c>
      <c r="E208" s="126">
        <v>2.9727000000000001</v>
      </c>
      <c r="F208" s="126">
        <v>150.4913</v>
      </c>
      <c r="G208" s="126">
        <v>1950.3666000000001</v>
      </c>
      <c r="H208" s="126">
        <v>3.4725000000000001</v>
      </c>
      <c r="I208" s="126">
        <v>0.2429</v>
      </c>
      <c r="J208" s="126">
        <v>10</v>
      </c>
      <c r="K208" s="126">
        <v>129.6</v>
      </c>
      <c r="L208" s="126">
        <v>44.027500000000003</v>
      </c>
      <c r="M208" s="126">
        <v>3.0794999999999999</v>
      </c>
      <c r="N208" s="126">
        <v>126.78879999999999</v>
      </c>
      <c r="O208" s="126">
        <v>1643.1822</v>
      </c>
      <c r="P208" s="126">
        <f>IF(ISERR(data!X210),"",data!X210)</f>
        <v>590.31977684402989</v>
      </c>
      <c r="Q208" s="126">
        <f>IF(ISERR(data!Y210),"",data!Y210)</f>
        <v>41.290315257205044</v>
      </c>
      <c r="R208" s="126">
        <f>'data 2 WNG adds'!I211</f>
        <v>1699.98</v>
      </c>
      <c r="S208" s="126">
        <f>IF(ISERR(data!AA210),"",data!AA210)</f>
        <v>22031.7408</v>
      </c>
    </row>
    <row r="209" spans="1:19">
      <c r="A209">
        <v>1579</v>
      </c>
      <c r="B209" s="126">
        <v>19</v>
      </c>
      <c r="C209" s="126">
        <v>47.5</v>
      </c>
      <c r="D209" s="126">
        <v>4429.8957</v>
      </c>
      <c r="E209" s="126">
        <v>3.3224</v>
      </c>
      <c r="F209" s="126">
        <v>136.78880000000001</v>
      </c>
      <c r="G209" s="126">
        <v>1772.7822000000001</v>
      </c>
      <c r="H209" s="126">
        <v>7.2054</v>
      </c>
      <c r="I209" s="126">
        <v>0.504</v>
      </c>
      <c r="J209" s="126">
        <v>30</v>
      </c>
      <c r="K209" s="126">
        <v>388.8</v>
      </c>
      <c r="L209" s="126">
        <v>35.294600000000003</v>
      </c>
      <c r="M209" s="126">
        <v>2.4687000000000001</v>
      </c>
      <c r="N209" s="126">
        <v>146.9513</v>
      </c>
      <c r="O209" s="126">
        <v>1904.4882</v>
      </c>
      <c r="P209" s="126">
        <f>IF(ISERR(data!X211),"",data!X211)</f>
        <v>624.46139492028567</v>
      </c>
      <c r="Q209" s="126">
        <f>IF(ISERR(data!Y211),"",data!Y211)</f>
        <v>43.678373779140955</v>
      </c>
      <c r="R209" s="126">
        <f>'data 2 WNG adds'!I212</f>
        <v>2599.98</v>
      </c>
      <c r="S209" s="126">
        <f>IF(ISERR(data!AA211),"",data!AA211)</f>
        <v>33695.7408</v>
      </c>
    </row>
    <row r="210" spans="1:19">
      <c r="A210">
        <v>1580</v>
      </c>
      <c r="B210" s="126">
        <v>17</v>
      </c>
      <c r="C210" s="126">
        <v>42.5</v>
      </c>
      <c r="D210" s="126">
        <v>3963.5909000000001</v>
      </c>
      <c r="E210" s="126">
        <v>2.9727000000000001</v>
      </c>
      <c r="F210" s="126">
        <v>176.9513</v>
      </c>
      <c r="G210" s="126">
        <v>2293.2882</v>
      </c>
      <c r="H210" s="126">
        <v>6.2084999999999999</v>
      </c>
      <c r="I210" s="126">
        <v>0.43430000000000002</v>
      </c>
      <c r="J210" s="126">
        <v>30</v>
      </c>
      <c r="K210" s="126">
        <v>346.95</v>
      </c>
      <c r="L210" s="126">
        <v>31.291499999999999</v>
      </c>
      <c r="M210" s="126">
        <v>2.1886999999999999</v>
      </c>
      <c r="N210" s="126">
        <v>151.2038</v>
      </c>
      <c r="O210" s="126">
        <v>1748.6713999999999</v>
      </c>
      <c r="P210" s="126">
        <f>IF(ISERR(data!X212),"",data!X212)</f>
        <v>600.14940766701034</v>
      </c>
      <c r="Q210" s="126">
        <f>IF(ISERR(data!Y212),"",data!Y212)</f>
        <v>41.977855420119212</v>
      </c>
      <c r="R210" s="126">
        <f>'data 2 WNG adds'!I213</f>
        <v>2899.98</v>
      </c>
      <c r="S210" s="126">
        <f>IF(ISERR(data!AA212),"",data!AA212)</f>
        <v>33538.268700000001</v>
      </c>
    </row>
    <row r="211" spans="1:19">
      <c r="A211">
        <v>1581</v>
      </c>
      <c r="B211" s="126">
        <v>15</v>
      </c>
      <c r="C211" s="126">
        <v>37.5</v>
      </c>
      <c r="D211" s="126">
        <v>3497.2860999999998</v>
      </c>
      <c r="E211" s="126">
        <v>2.6230000000000002</v>
      </c>
      <c r="F211" s="126">
        <v>181.2038</v>
      </c>
      <c r="G211" s="126">
        <v>2095.6214</v>
      </c>
      <c r="H211" s="126">
        <v>5.1384999999999996</v>
      </c>
      <c r="I211" s="126">
        <v>0.3594</v>
      </c>
      <c r="J211" s="126">
        <v>20</v>
      </c>
      <c r="K211" s="126">
        <v>231.3</v>
      </c>
      <c r="L211" s="126">
        <v>34.861600000000003</v>
      </c>
      <c r="M211" s="126">
        <v>2.4384000000000001</v>
      </c>
      <c r="N211" s="126">
        <v>135.68879999999999</v>
      </c>
      <c r="O211" s="126">
        <v>1569.2403999999999</v>
      </c>
      <c r="P211" s="126">
        <f>IF(ISERR(data!X213),"",data!X213)</f>
        <v>513.84607988938637</v>
      </c>
      <c r="Q211" s="126">
        <f>IF(ISERR(data!Y213),"",data!Y213)</f>
        <v>35.94131090396705</v>
      </c>
      <c r="R211" s="126">
        <f>'data 2 WNG adds'!I214</f>
        <v>2000</v>
      </c>
      <c r="S211" s="126">
        <f>IF(ISERR(data!AA213),"",data!AA213)</f>
        <v>23130</v>
      </c>
    </row>
    <row r="212" spans="1:19">
      <c r="A212">
        <v>1582</v>
      </c>
      <c r="B212" s="126">
        <v>16</v>
      </c>
      <c r="C212" s="126">
        <v>40</v>
      </c>
      <c r="D212" s="126">
        <v>3730.4385000000002</v>
      </c>
      <c r="E212" s="126">
        <v>2.7978000000000001</v>
      </c>
      <c r="F212" s="126">
        <v>155.68879999999999</v>
      </c>
      <c r="G212" s="126">
        <v>1800.5404000000001</v>
      </c>
      <c r="H212" s="126">
        <v>7.0743</v>
      </c>
      <c r="I212" s="126">
        <v>0.49480000000000002</v>
      </c>
      <c r="J212" s="126">
        <v>30</v>
      </c>
      <c r="K212" s="126">
        <v>346.95</v>
      </c>
      <c r="L212" s="126">
        <v>32.925699999999999</v>
      </c>
      <c r="M212" s="126">
        <v>2.3029999999999999</v>
      </c>
      <c r="N212" s="126">
        <v>139.6275</v>
      </c>
      <c r="O212" s="126">
        <v>1614.7919999999999</v>
      </c>
      <c r="P212" s="126">
        <f>IF(ISERR(data!X214),"",data!X214)</f>
        <v>707.4329386777971</v>
      </c>
      <c r="Q212" s="126">
        <f>IF(ISERR(data!Y214),"",data!Y214)</f>
        <v>49.481874413052132</v>
      </c>
      <c r="R212" s="126">
        <f>'data 2 WNG adds'!I215</f>
        <v>3000</v>
      </c>
      <c r="S212" s="126">
        <f>IF(ISERR(data!AA214),"",data!AA214)</f>
        <v>34695</v>
      </c>
    </row>
    <row r="213" spans="1:19">
      <c r="A213">
        <v>1583</v>
      </c>
      <c r="B213" s="126">
        <v>16</v>
      </c>
      <c r="C213" s="126">
        <v>40</v>
      </c>
      <c r="D213" s="126">
        <v>3730.4385000000002</v>
      </c>
      <c r="E213" s="126">
        <v>2.7978000000000001</v>
      </c>
      <c r="F213" s="126">
        <v>169.6275</v>
      </c>
      <c r="G213" s="126">
        <v>1961.742</v>
      </c>
      <c r="H213" s="126">
        <v>6.6974999999999998</v>
      </c>
      <c r="I213" s="126">
        <v>0.46850000000000003</v>
      </c>
      <c r="J213" s="126">
        <v>30</v>
      </c>
      <c r="K213" s="126">
        <v>346.95</v>
      </c>
      <c r="L213" s="126">
        <v>30.802499999999998</v>
      </c>
      <c r="M213" s="126">
        <v>2.1545000000000001</v>
      </c>
      <c r="N213" s="126">
        <v>137.97380000000001</v>
      </c>
      <c r="O213" s="126">
        <v>1595.6664000000001</v>
      </c>
      <c r="P213" s="126">
        <f>IF(ISERR(data!X215),"",data!X215)</f>
        <v>676.44543574678926</v>
      </c>
      <c r="Q213" s="126">
        <f>IF(ISERR(data!Y215),"",data!Y215)</f>
        <v>47.314432603978311</v>
      </c>
      <c r="R213" s="126">
        <f>'data 2 WNG adds'!I216</f>
        <v>3030</v>
      </c>
      <c r="S213" s="126">
        <f>IF(ISERR(data!AA215),"",data!AA215)</f>
        <v>35041.949999999997</v>
      </c>
    </row>
    <row r="214" spans="1:19">
      <c r="A214">
        <v>1584</v>
      </c>
      <c r="B214" s="126">
        <v>15</v>
      </c>
      <c r="C214" s="126">
        <v>37.5</v>
      </c>
      <c r="D214" s="126">
        <v>3497.2860999999998</v>
      </c>
      <c r="E214" s="126">
        <v>2.6230000000000002</v>
      </c>
      <c r="F214" s="126">
        <v>167.97380000000001</v>
      </c>
      <c r="G214" s="126">
        <v>1942.6164000000001</v>
      </c>
      <c r="H214" s="126">
        <v>7.1535000000000002</v>
      </c>
      <c r="I214" s="126">
        <v>0.50039999999999996</v>
      </c>
      <c r="J214" s="126">
        <v>30</v>
      </c>
      <c r="K214" s="126">
        <v>346.95</v>
      </c>
      <c r="L214" s="126">
        <v>32.846499999999999</v>
      </c>
      <c r="M214" s="126">
        <v>2.2974999999999999</v>
      </c>
      <c r="N214" s="126">
        <v>137.75</v>
      </c>
      <c r="O214" s="126">
        <v>1593.0788</v>
      </c>
      <c r="P214" s="126">
        <f>IF(ISERR(data!X216),"",data!X216)</f>
        <v>476.90047016619189</v>
      </c>
      <c r="Q214" s="126">
        <f>IF(ISERR(data!Y216),"",data!Y216)</f>
        <v>33.357125293591658</v>
      </c>
      <c r="R214" s="126">
        <f>'data 2 WNG adds'!I217</f>
        <v>2000</v>
      </c>
      <c r="S214" s="126">
        <f>IF(ISERR(data!AA216),"",data!AA216)</f>
        <v>23130</v>
      </c>
    </row>
    <row r="215" spans="1:19">
      <c r="A215">
        <v>1585</v>
      </c>
      <c r="B215" s="126">
        <v>16</v>
      </c>
      <c r="C215" s="126">
        <v>40</v>
      </c>
      <c r="D215" s="126">
        <v>3730.4385000000002</v>
      </c>
      <c r="E215" s="126">
        <v>2.7978000000000001</v>
      </c>
      <c r="F215" s="126">
        <v>167.75</v>
      </c>
      <c r="G215" s="126">
        <v>1940.0288</v>
      </c>
      <c r="H215" s="126">
        <v>6.0039999999999996</v>
      </c>
      <c r="I215" s="126">
        <v>0.42</v>
      </c>
      <c r="J215" s="126">
        <v>30</v>
      </c>
      <c r="K215" s="126">
        <v>346.95</v>
      </c>
      <c r="L215" s="126">
        <v>31.495999999999999</v>
      </c>
      <c r="M215" s="126">
        <v>2.2029999999999998</v>
      </c>
      <c r="N215" s="126">
        <v>157.375</v>
      </c>
      <c r="O215" s="126">
        <v>1820.0418999999999</v>
      </c>
      <c r="P215" s="126">
        <f>IF(ISERR(data!X217),"",data!X217)</f>
        <v>533.68414856464301</v>
      </c>
      <c r="Q215" s="126">
        <f>IF(ISERR(data!Y217),"",data!Y217)</f>
        <v>37.328898008154241</v>
      </c>
      <c r="R215" s="126">
        <f>'data 2 WNG adds'!I218</f>
        <v>2666.64</v>
      </c>
      <c r="S215" s="126">
        <f>IF(ISERR(data!AA217),"",data!AA217)</f>
        <v>30839.691599999998</v>
      </c>
    </row>
    <row r="216" spans="1:19">
      <c r="A216">
        <v>1586</v>
      </c>
      <c r="B216" s="126">
        <v>15</v>
      </c>
      <c r="C216" s="126">
        <v>37.5</v>
      </c>
      <c r="D216" s="126">
        <v>3497.2860999999998</v>
      </c>
      <c r="E216" s="126">
        <v>2.6230000000000002</v>
      </c>
      <c r="F216" s="126">
        <v>187.375</v>
      </c>
      <c r="G216" s="126">
        <v>2166.9919</v>
      </c>
      <c r="H216" s="126">
        <v>4.9335000000000004</v>
      </c>
      <c r="I216" s="126">
        <v>0.34510000000000002</v>
      </c>
      <c r="J216" s="126">
        <v>24</v>
      </c>
      <c r="K216" s="126">
        <v>277.56</v>
      </c>
      <c r="L216" s="126">
        <v>37.566499999999998</v>
      </c>
      <c r="M216" s="126">
        <v>2.6276000000000002</v>
      </c>
      <c r="N216" s="126">
        <v>182.75</v>
      </c>
      <c r="O216" s="126">
        <v>2113.5038</v>
      </c>
      <c r="P216" s="126">
        <f>IF(ISERR(data!X218),"",data!X218)</f>
        <v>616.68723509511995</v>
      </c>
      <c r="Q216" s="126">
        <f>IF(ISERR(data!Y218),"",data!Y218)</f>
        <v>43.134604922611864</v>
      </c>
      <c r="R216" s="126">
        <f>'data 2 WNG adds'!I219</f>
        <v>3000</v>
      </c>
      <c r="S216" s="126">
        <f>IF(ISERR(data!AA218),"",data!AA218)</f>
        <v>34695</v>
      </c>
    </row>
    <row r="217" spans="1:19">
      <c r="A217">
        <v>1587</v>
      </c>
      <c r="B217" s="126">
        <v>17</v>
      </c>
      <c r="C217" s="126">
        <v>42.5</v>
      </c>
      <c r="D217" s="126">
        <v>3963.5909000000001</v>
      </c>
      <c r="E217" s="126">
        <v>2.9727000000000001</v>
      </c>
      <c r="F217" s="126">
        <v>206.75</v>
      </c>
      <c r="G217" s="126">
        <v>2391.0637999999999</v>
      </c>
      <c r="H217" s="126">
        <v>5.7789999999999999</v>
      </c>
      <c r="I217" s="126">
        <v>0.4042</v>
      </c>
      <c r="J217" s="126">
        <v>24</v>
      </c>
      <c r="K217" s="126">
        <v>277.56</v>
      </c>
      <c r="L217" s="126">
        <v>36.720999999999997</v>
      </c>
      <c r="M217" s="126">
        <v>2.5684999999999998</v>
      </c>
      <c r="N217" s="126">
        <v>152.5</v>
      </c>
      <c r="O217" s="126">
        <v>1763.6624999999999</v>
      </c>
      <c r="P217" s="126">
        <f>IF(ISERR(data!X219),"",data!X219)</f>
        <v>722.38008983521843</v>
      </c>
      <c r="Q217" s="126">
        <f>IF(ISERR(data!Y219),"",data!Y219)</f>
        <v>50.527362990084995</v>
      </c>
      <c r="R217" s="126">
        <f>'data 2 WNG adds'!I220</f>
        <v>3000</v>
      </c>
      <c r="S217" s="126">
        <f>IF(ISERR(data!AA219),"",data!AA219)</f>
        <v>34695</v>
      </c>
    </row>
    <row r="218" spans="1:19">
      <c r="A218">
        <v>1588</v>
      </c>
      <c r="B218" s="126">
        <v>17</v>
      </c>
      <c r="C218" s="126">
        <v>42.5</v>
      </c>
      <c r="D218" s="126">
        <v>3963.5909000000001</v>
      </c>
      <c r="E218" s="126">
        <v>2.9727000000000001</v>
      </c>
      <c r="F218" s="126">
        <v>176.5</v>
      </c>
      <c r="G218" s="126">
        <v>2041.2225000000001</v>
      </c>
      <c r="H218" s="126">
        <v>5.6852999999999998</v>
      </c>
      <c r="I218" s="126">
        <v>0.3977</v>
      </c>
      <c r="J218" s="126">
        <v>24</v>
      </c>
      <c r="K218" s="126">
        <v>277.56</v>
      </c>
      <c r="L218" s="126">
        <v>29.314699999999998</v>
      </c>
      <c r="M218" s="126">
        <v>2.0503999999999998</v>
      </c>
      <c r="N218" s="126">
        <v>123.75</v>
      </c>
      <c r="O218" s="126">
        <v>1431.1687999999999</v>
      </c>
      <c r="P218" s="126">
        <f>IF(ISERR(data!X220),"",data!X220)</f>
        <v>829.09903545547206</v>
      </c>
      <c r="Q218" s="126">
        <f>IF(ISERR(data!Y220),"",data!Y220)</f>
        <v>57.991891676781933</v>
      </c>
      <c r="R218" s="126">
        <f>'data 2 WNG adds'!I221</f>
        <v>3499.98</v>
      </c>
      <c r="S218" s="126">
        <f>IF(ISERR(data!AA220),"",data!AA220)</f>
        <v>40477.268700000001</v>
      </c>
    </row>
    <row r="219" spans="1:19">
      <c r="A219">
        <v>1589</v>
      </c>
      <c r="B219" s="126">
        <v>14</v>
      </c>
      <c r="C219" s="126">
        <v>35</v>
      </c>
      <c r="D219" s="126">
        <v>3264.1336999999999</v>
      </c>
      <c r="E219" s="126">
        <v>2.4481000000000002</v>
      </c>
      <c r="F219" s="126">
        <v>147.75</v>
      </c>
      <c r="G219" s="126">
        <v>1708.7288000000001</v>
      </c>
      <c r="H219" s="126">
        <v>6.4622999999999999</v>
      </c>
      <c r="I219" s="126">
        <v>0.45200000000000001</v>
      </c>
      <c r="J219" s="126">
        <v>30</v>
      </c>
      <c r="K219" s="126">
        <v>346.95</v>
      </c>
      <c r="L219" s="126">
        <v>26.037700000000001</v>
      </c>
      <c r="M219" s="126">
        <v>1.8211999999999999</v>
      </c>
      <c r="N219" s="126">
        <v>120.875</v>
      </c>
      <c r="O219" s="126">
        <v>1397.9194</v>
      </c>
      <c r="P219" s="126">
        <f>IF(ISERR(data!X221),"",data!X221)</f>
        <v>818.55896047984822</v>
      </c>
      <c r="Q219" s="126">
        <f>IF(ISERR(data!Y221),"",data!Y221)</f>
        <v>57.254659018061318</v>
      </c>
      <c r="R219" s="126">
        <f>'data 2 WNG adds'!I222</f>
        <v>3800</v>
      </c>
      <c r="S219" s="126">
        <f>IF(ISERR(data!AA221),"",data!AA221)</f>
        <v>43947</v>
      </c>
    </row>
    <row r="220" spans="1:19">
      <c r="A220">
        <v>1590</v>
      </c>
      <c r="B220" s="126">
        <v>13</v>
      </c>
      <c r="C220" s="126">
        <v>32.5</v>
      </c>
      <c r="D220" s="126">
        <v>3030.9812999999999</v>
      </c>
      <c r="E220" s="126">
        <v>2.2732000000000001</v>
      </c>
      <c r="F220" s="126">
        <v>150.875</v>
      </c>
      <c r="G220" s="126">
        <v>1744.8694</v>
      </c>
      <c r="H220" s="126">
        <v>6.2053000000000003</v>
      </c>
      <c r="I220" s="126">
        <v>0.434</v>
      </c>
      <c r="J220" s="126">
        <v>30</v>
      </c>
      <c r="K220" s="126">
        <v>346.95</v>
      </c>
      <c r="L220" s="126">
        <v>26.294799999999999</v>
      </c>
      <c r="M220" s="126">
        <v>1.8391999999999999</v>
      </c>
      <c r="N220" s="126">
        <v>127.125</v>
      </c>
      <c r="O220" s="126">
        <v>1470.2005999999999</v>
      </c>
      <c r="P220" s="126" t="str">
        <f>IF(ISERR(data!X222),"",data!X222)</f>
        <v/>
      </c>
      <c r="Q220" s="126" t="str">
        <f>IF(ISERR(data!Y222),"",data!Y222)</f>
        <v/>
      </c>
      <c r="R220" s="126" t="str">
        <f>'data 2 WNG adds'!I223</f>
        <v/>
      </c>
      <c r="S220" s="126" t="str">
        <f>IF(ISERR(data!AA222),"",data!AA222)</f>
        <v/>
      </c>
    </row>
    <row r="221" spans="1:19">
      <c r="A221">
        <v>1591</v>
      </c>
      <c r="B221" s="126">
        <v>13</v>
      </c>
      <c r="C221" s="126">
        <v>32.5</v>
      </c>
      <c r="D221" s="126">
        <v>3030.9812999999999</v>
      </c>
      <c r="E221" s="126">
        <v>2.2732000000000001</v>
      </c>
      <c r="F221" s="126">
        <v>157.125</v>
      </c>
      <c r="G221" s="126">
        <v>1817.1505999999999</v>
      </c>
      <c r="H221" s="126">
        <v>5.8781999999999996</v>
      </c>
      <c r="I221" s="126">
        <v>0.41120000000000001</v>
      </c>
      <c r="J221" s="126">
        <v>30</v>
      </c>
      <c r="K221" s="126">
        <v>346.95</v>
      </c>
      <c r="L221" s="126">
        <v>29.1218</v>
      </c>
      <c r="M221" s="126">
        <v>2.0369000000000002</v>
      </c>
      <c r="N221" s="126">
        <v>148.625</v>
      </c>
      <c r="O221" s="126">
        <v>1718.8480999999999</v>
      </c>
      <c r="P221" s="126">
        <f>IF(ISERR(data!X223),"",data!X223)</f>
        <v>587.82404873266353</v>
      </c>
      <c r="Q221" s="126">
        <f>IF(ISERR(data!Y223),"",data!Y223)</f>
        <v>41.11574986983905</v>
      </c>
      <c r="R221" s="126">
        <f>'data 2 WNG adds'!I224</f>
        <v>3000</v>
      </c>
      <c r="S221" s="126">
        <f>IF(ISERR(data!AA223),"",data!AA223)</f>
        <v>34695</v>
      </c>
    </row>
    <row r="222" spans="1:19">
      <c r="A222">
        <v>1592</v>
      </c>
      <c r="B222" s="126">
        <v>14</v>
      </c>
      <c r="C222" s="126">
        <v>35</v>
      </c>
      <c r="D222" s="126">
        <v>3264.1336999999999</v>
      </c>
      <c r="E222" s="126">
        <v>2.4481000000000002</v>
      </c>
      <c r="F222" s="126">
        <v>178.625</v>
      </c>
      <c r="G222" s="126">
        <v>2065.7981</v>
      </c>
      <c r="H222" s="126">
        <v>3.4298999999999999</v>
      </c>
      <c r="I222" s="126">
        <v>0.2399</v>
      </c>
      <c r="J222" s="126">
        <v>30</v>
      </c>
      <c r="K222" s="126">
        <v>346.95</v>
      </c>
      <c r="L222" s="126">
        <v>34.070099999999996</v>
      </c>
      <c r="M222" s="126">
        <v>2.3831000000000002</v>
      </c>
      <c r="N222" s="126">
        <v>298</v>
      </c>
      <c r="O222" s="126">
        <v>3446.37</v>
      </c>
      <c r="P222" s="126">
        <f>IF(ISERR(data!X224),"",data!X224)</f>
        <v>365.85390489502453</v>
      </c>
      <c r="Q222" s="126">
        <f>IF(ISERR(data!Y224),"",data!Y224)</f>
        <v>25.589898329268298</v>
      </c>
      <c r="R222" s="126">
        <f>'data 2 WNG adds'!I225</f>
        <v>3200</v>
      </c>
      <c r="S222" s="126">
        <f>IF(ISERR(data!AA224),"",data!AA224)</f>
        <v>37008</v>
      </c>
    </row>
    <row r="223" spans="1:19">
      <c r="A223">
        <v>1593</v>
      </c>
      <c r="B223" s="126">
        <v>15</v>
      </c>
      <c r="C223" s="126">
        <v>37.5</v>
      </c>
      <c r="D223" s="126">
        <v>3497.2860999999998</v>
      </c>
      <c r="E223" s="126">
        <v>2.6230000000000002</v>
      </c>
      <c r="F223" s="126">
        <v>328</v>
      </c>
      <c r="G223" s="126">
        <v>3793.32</v>
      </c>
      <c r="H223" s="126">
        <v>4.3414000000000001</v>
      </c>
      <c r="I223" s="126">
        <v>0.30370000000000003</v>
      </c>
      <c r="J223" s="126">
        <v>36</v>
      </c>
      <c r="K223" s="126">
        <v>416.34</v>
      </c>
      <c r="L223" s="126">
        <v>28.1586</v>
      </c>
      <c r="M223" s="126">
        <v>1.9696</v>
      </c>
      <c r="N223" s="126">
        <v>233.5</v>
      </c>
      <c r="O223" s="126">
        <v>2700.4274999999998</v>
      </c>
      <c r="P223" s="126">
        <f>IF(ISERR(data!X225),"",data!X225)</f>
        <v>381.10044215389826</v>
      </c>
      <c r="Q223" s="126">
        <f>IF(ISERR(data!Y225),"",data!Y225)</f>
        <v>26.656327669252871</v>
      </c>
      <c r="R223" s="126">
        <f>'data 2 WNG adds'!I226</f>
        <v>3160.2</v>
      </c>
      <c r="S223" s="126">
        <f>IF(ISERR(data!AA225),"",data!AA225)</f>
        <v>36547.712999999996</v>
      </c>
    </row>
    <row r="224" spans="1:19">
      <c r="A224">
        <v>1594</v>
      </c>
      <c r="B224" s="126">
        <v>13</v>
      </c>
      <c r="C224" s="126">
        <v>32.5</v>
      </c>
      <c r="D224" s="126">
        <v>3030.9812999999999</v>
      </c>
      <c r="E224" s="126">
        <v>2.2732000000000001</v>
      </c>
      <c r="F224" s="126">
        <v>269.5</v>
      </c>
      <c r="G224" s="126">
        <v>3116.7674999999999</v>
      </c>
      <c r="H224" s="126">
        <v>11.3597</v>
      </c>
      <c r="I224" s="126">
        <v>0.79459999999999997</v>
      </c>
      <c r="J224" s="126">
        <v>60</v>
      </c>
      <c r="K224" s="126">
        <v>693.9</v>
      </c>
      <c r="L224" s="126">
        <v>16.1403</v>
      </c>
      <c r="M224" s="126">
        <v>1.1289</v>
      </c>
      <c r="N224" s="126">
        <v>85.25</v>
      </c>
      <c r="O224" s="126">
        <v>985.91629999999998</v>
      </c>
      <c r="P224" s="126" t="str">
        <f>IF(ISERR(data!X226),"",data!X226)</f>
        <v/>
      </c>
      <c r="Q224" s="126" t="str">
        <f>IF(ISERR(data!Y226),"",data!Y226)</f>
        <v/>
      </c>
      <c r="R224" s="126" t="str">
        <f>'data 2 WNG adds'!I227</f>
        <v/>
      </c>
      <c r="S224" s="126" t="str">
        <f>IF(ISERR(data!AA226),"",data!AA226)</f>
        <v/>
      </c>
    </row>
    <row r="225" spans="1:19">
      <c r="A225">
        <v>1595</v>
      </c>
      <c r="B225" s="126">
        <v>11</v>
      </c>
      <c r="C225" s="126">
        <v>27.5</v>
      </c>
      <c r="D225" s="126">
        <v>2564.6765</v>
      </c>
      <c r="E225" s="126">
        <v>1.9235</v>
      </c>
      <c r="F225" s="126">
        <v>145.25</v>
      </c>
      <c r="G225" s="126">
        <v>1679.8163</v>
      </c>
      <c r="H225" s="126">
        <v>15.808400000000001</v>
      </c>
      <c r="I225" s="126">
        <v>1.1056999999999999</v>
      </c>
      <c r="J225" s="126">
        <v>120</v>
      </c>
      <c r="K225" s="126">
        <v>1387.8</v>
      </c>
      <c r="L225" s="126">
        <v>11.691599999999999</v>
      </c>
      <c r="M225" s="126">
        <v>0.81779999999999997</v>
      </c>
      <c r="N225" s="126">
        <v>88.75</v>
      </c>
      <c r="O225" s="126">
        <v>1026.3938000000001</v>
      </c>
      <c r="P225" s="126">
        <f>IF(ISERR(data!X227),"",data!X227)</f>
        <v>395.2098469644456</v>
      </c>
      <c r="Q225" s="126">
        <f>IF(ISERR(data!Y227),"",data!Y227)</f>
        <v>27.643219512574849</v>
      </c>
      <c r="R225" s="126">
        <f>'data 2 WNG adds'!I228</f>
        <v>3000</v>
      </c>
      <c r="S225" s="126">
        <f>IF(ISERR(data!AA227),"",data!AA227)</f>
        <v>34695</v>
      </c>
    </row>
    <row r="226" spans="1:19">
      <c r="A226">
        <v>1596</v>
      </c>
      <c r="B226" s="126">
        <v>11</v>
      </c>
      <c r="C226" s="126">
        <v>27.5</v>
      </c>
      <c r="D226" s="126">
        <v>2564.6765</v>
      </c>
      <c r="E226" s="126">
        <v>1.9235</v>
      </c>
      <c r="F226" s="126">
        <v>208.75</v>
      </c>
      <c r="G226" s="126">
        <v>2414.1938</v>
      </c>
      <c r="H226" s="126">
        <v>12.3711</v>
      </c>
      <c r="I226" s="126">
        <v>0.86529999999999996</v>
      </c>
      <c r="J226" s="126">
        <v>60</v>
      </c>
      <c r="K226" s="126">
        <v>693.9</v>
      </c>
      <c r="L226" s="126">
        <v>-2.3711000000000002</v>
      </c>
      <c r="M226" s="126">
        <v>-0.16589999999999999</v>
      </c>
      <c r="N226" s="126">
        <v>-11.5</v>
      </c>
      <c r="O226" s="126">
        <v>-132.9975</v>
      </c>
      <c r="P226" s="126">
        <f>IF(ISERR(data!X228),"",data!X228)</f>
        <v>288.65586447797108</v>
      </c>
      <c r="Q226" s="126">
        <f>IF(ISERR(data!Y228),"",data!Y228)</f>
        <v>20.190229283620212</v>
      </c>
      <c r="R226" s="126">
        <f>'data 2 WNG adds'!I229</f>
        <v>1399.98</v>
      </c>
      <c r="S226" s="126">
        <f>IF(ISERR(data!AA228),"",data!AA228)</f>
        <v>16190.768699999999</v>
      </c>
    </row>
    <row r="227" spans="1:19">
      <c r="A227">
        <v>1597</v>
      </c>
      <c r="B227" s="126">
        <v>4</v>
      </c>
      <c r="C227" s="126">
        <v>10</v>
      </c>
      <c r="D227" s="126">
        <v>932.6096</v>
      </c>
      <c r="E227" s="126">
        <v>0.69950000000000001</v>
      </c>
      <c r="F227" s="126">
        <v>48.5</v>
      </c>
      <c r="G227" s="126">
        <v>560.90250000000003</v>
      </c>
      <c r="H227" s="126">
        <v>50.209200000000003</v>
      </c>
      <c r="I227" s="126">
        <v>3.5118999999999998</v>
      </c>
      <c r="J227" s="126">
        <v>300</v>
      </c>
      <c r="K227" s="126">
        <v>3469.5</v>
      </c>
      <c r="L227" s="126">
        <v>-50.209200000000003</v>
      </c>
      <c r="M227" s="126">
        <v>-3.5118999999999998</v>
      </c>
      <c r="N227" s="126">
        <v>-300</v>
      </c>
      <c r="O227" s="126">
        <v>-3469.5</v>
      </c>
      <c r="P227" s="126">
        <f>IF(ISERR(data!X229),"",data!X229)</f>
        <v>278.82845188284523</v>
      </c>
      <c r="Q227" s="126">
        <f>IF(ISERR(data!Y229),"",data!Y229)</f>
        <v>19.502844276150633</v>
      </c>
      <c r="R227" s="126">
        <f>'data 2 WNG adds'!I230</f>
        <v>1666</v>
      </c>
      <c r="S227" s="126">
        <f>IF(ISERR(data!AA229),"",data!AA229)</f>
        <v>19267.29</v>
      </c>
    </row>
    <row r="228" spans="1:19">
      <c r="A228">
        <v>1598</v>
      </c>
      <c r="B228" s="126">
        <v>0</v>
      </c>
      <c r="C228" s="126">
        <v>0</v>
      </c>
      <c r="D228" s="126">
        <v>0</v>
      </c>
      <c r="E228" s="126">
        <v>0</v>
      </c>
      <c r="F228" s="126">
        <v>0</v>
      </c>
      <c r="G228" s="126">
        <v>0</v>
      </c>
      <c r="H228" s="126">
        <v>39.033499999999997</v>
      </c>
      <c r="I228" s="126">
        <v>2.7302</v>
      </c>
      <c r="J228" s="126">
        <v>300</v>
      </c>
      <c r="K228" s="126">
        <v>3469.5</v>
      </c>
      <c r="L228" s="126">
        <v>-4.0335000000000001</v>
      </c>
      <c r="M228" s="126">
        <v>-0.28210000000000002</v>
      </c>
      <c r="N228" s="126">
        <v>-31</v>
      </c>
      <c r="O228" s="126">
        <v>-358.51499999999999</v>
      </c>
      <c r="P228" s="126" t="str">
        <f>IF(ISERR(data!X230),"",data!X230)</f>
        <v/>
      </c>
      <c r="Q228" s="126" t="str">
        <f>IF(ISERR(data!Y230),"",data!Y230)</f>
        <v/>
      </c>
      <c r="R228" s="126" t="str">
        <f>'data 2 WNG adds'!I231</f>
        <v/>
      </c>
      <c r="S228" s="126" t="str">
        <f>IF(ISERR(data!AA230),"",data!AA230)</f>
        <v/>
      </c>
    </row>
    <row r="229" spans="1:19">
      <c r="A229">
        <v>1599</v>
      </c>
      <c r="B229" s="126">
        <v>14</v>
      </c>
      <c r="C229" s="126">
        <v>35</v>
      </c>
      <c r="D229" s="126">
        <v>3264.1336999999999</v>
      </c>
      <c r="E229" s="126">
        <v>2.4481000000000002</v>
      </c>
      <c r="F229" s="126">
        <v>269</v>
      </c>
      <c r="G229" s="126">
        <v>3110.9850000000001</v>
      </c>
      <c r="H229" s="126">
        <v>8.3863000000000003</v>
      </c>
      <c r="I229" s="126">
        <v>0.58660000000000001</v>
      </c>
      <c r="J229" s="126">
        <v>60</v>
      </c>
      <c r="K229" s="126">
        <v>693.9</v>
      </c>
      <c r="L229" s="126">
        <v>19.113700000000001</v>
      </c>
      <c r="M229" s="126">
        <v>1.3369</v>
      </c>
      <c r="N229" s="126">
        <v>136.75</v>
      </c>
      <c r="O229" s="126">
        <v>1581.5137999999999</v>
      </c>
      <c r="P229" s="126" t="str">
        <f>IF(ISERR(data!X231),"",data!X231)</f>
        <v/>
      </c>
      <c r="Q229" s="126" t="str">
        <f>IF(ISERR(data!Y231),"",data!Y231)</f>
        <v/>
      </c>
      <c r="R229" s="126" t="str">
        <f>'data 2 WNG adds'!I232</f>
        <v/>
      </c>
      <c r="S229" s="126" t="str">
        <f>IF(ISERR(data!AA231),"",data!AA231)</f>
        <v/>
      </c>
    </row>
    <row r="230" spans="1:19">
      <c r="A230">
        <v>1600</v>
      </c>
      <c r="B230" s="126">
        <v>11</v>
      </c>
      <c r="C230" s="126">
        <v>27.5</v>
      </c>
      <c r="D230" s="126">
        <v>2564.6765</v>
      </c>
      <c r="E230" s="126">
        <v>1.9235</v>
      </c>
      <c r="F230" s="126">
        <v>196.75</v>
      </c>
      <c r="G230" s="126">
        <v>2275.4137999999998</v>
      </c>
      <c r="H230" s="126">
        <v>12.8866</v>
      </c>
      <c r="I230" s="126">
        <v>0.90139999999999998</v>
      </c>
      <c r="J230" s="126">
        <v>50</v>
      </c>
      <c r="K230" s="126">
        <v>578.25</v>
      </c>
      <c r="L230" s="126">
        <v>12.1134</v>
      </c>
      <c r="M230" s="126">
        <v>0.84730000000000005</v>
      </c>
      <c r="N230" s="126">
        <v>47</v>
      </c>
      <c r="O230" s="126">
        <v>543.55499999999995</v>
      </c>
      <c r="P230" s="126" t="str">
        <f>IF(ISERR(data!X232),"",data!X232)</f>
        <v/>
      </c>
      <c r="Q230" s="126" t="str">
        <f>IF(ISERR(data!Y232),"",data!Y232)</f>
        <v/>
      </c>
      <c r="R230" s="126" t="str">
        <f>'data 2 WNG adds'!I233</f>
        <v/>
      </c>
      <c r="S230" s="126" t="str">
        <f>IF(ISERR(data!AA232),"",data!AA232)</f>
        <v/>
      </c>
    </row>
    <row r="231" spans="1:19">
      <c r="A231">
        <v>1601</v>
      </c>
      <c r="B231" s="126">
        <v>10</v>
      </c>
      <c r="C231" s="126">
        <v>25</v>
      </c>
      <c r="D231" s="126">
        <v>2331.5241000000001</v>
      </c>
      <c r="E231" s="126">
        <v>1.7485999999999999</v>
      </c>
      <c r="F231" s="126">
        <v>97</v>
      </c>
      <c r="G231" s="126">
        <v>1121.8050000000001</v>
      </c>
      <c r="H231" s="126">
        <v>6.6224999999999996</v>
      </c>
      <c r="I231" s="126">
        <v>0.4632</v>
      </c>
      <c r="J231" s="126">
        <v>20</v>
      </c>
      <c r="K231" s="126">
        <v>231.3</v>
      </c>
      <c r="L231" s="126">
        <v>18.377500000000001</v>
      </c>
      <c r="M231" s="126">
        <v>1.2854000000000001</v>
      </c>
      <c r="N231" s="126">
        <v>55.5</v>
      </c>
      <c r="O231" s="126">
        <v>641.85749999999996</v>
      </c>
      <c r="P231" s="126">
        <f>IF(ISERR(data!X233),"",data!X233)</f>
        <v>300.33132806470803</v>
      </c>
      <c r="Q231" s="126">
        <f>IF(ISERR(data!Y233),"",data!Y233)</f>
        <v>21.006877465132451</v>
      </c>
      <c r="R231" s="126">
        <f>'data 2 WNG adds'!I234</f>
        <v>907</v>
      </c>
      <c r="S231" s="126">
        <f>IF(ISERR(data!AA233),"",data!AA233)</f>
        <v>10489.455</v>
      </c>
    </row>
    <row r="232" spans="1:19">
      <c r="A232">
        <v>1602</v>
      </c>
      <c r="B232" s="126">
        <v>10</v>
      </c>
      <c r="C232" s="126">
        <v>25</v>
      </c>
      <c r="D232" s="126">
        <v>2331.5241000000001</v>
      </c>
      <c r="E232" s="126">
        <v>1.7485999999999999</v>
      </c>
      <c r="F232" s="126">
        <v>75.5</v>
      </c>
      <c r="G232" s="126">
        <v>873.15750000000003</v>
      </c>
      <c r="H232" s="126">
        <v>10.344799999999999</v>
      </c>
      <c r="I232" s="126">
        <v>0.72360000000000002</v>
      </c>
      <c r="J232" s="126">
        <v>30</v>
      </c>
      <c r="K232" s="126">
        <v>322.64999999999998</v>
      </c>
      <c r="L232" s="126">
        <v>14.655200000000001</v>
      </c>
      <c r="M232" s="126">
        <v>1.0250999999999999</v>
      </c>
      <c r="N232" s="126">
        <v>42.5</v>
      </c>
      <c r="O232" s="126">
        <v>457.08749999999998</v>
      </c>
      <c r="P232" s="126">
        <f>IF(ISERR(data!X234),"",data!X234)</f>
        <v>103.44834552204139</v>
      </c>
      <c r="Q232" s="126">
        <f>IF(ISERR(data!Y234),"",data!Y234)</f>
        <v>7.235764355172412</v>
      </c>
      <c r="R232" s="126">
        <f>'data 2 WNG adds'!I235</f>
        <v>0</v>
      </c>
      <c r="S232" s="126">
        <f>IF(ISERR(data!AA234),"",data!AA234)</f>
        <v>3226.5000000000005</v>
      </c>
    </row>
    <row r="233" spans="1:19">
      <c r="A233">
        <v>1603</v>
      </c>
      <c r="B233" s="126">
        <v>10</v>
      </c>
      <c r="C233" s="126">
        <v>25</v>
      </c>
      <c r="D233" s="126">
        <v>2331.5241000000001</v>
      </c>
      <c r="E233" s="126">
        <v>1.7485999999999999</v>
      </c>
      <c r="F233" s="126">
        <v>72.5</v>
      </c>
      <c r="G233" s="126">
        <v>779.73749999999995</v>
      </c>
      <c r="H233" s="126">
        <v>8.1590000000000007</v>
      </c>
      <c r="I233" s="126">
        <v>0.57069999999999999</v>
      </c>
      <c r="J233" s="126">
        <v>30</v>
      </c>
      <c r="K233" s="126">
        <v>322.64999999999998</v>
      </c>
      <c r="L233" s="126">
        <v>24.341000000000001</v>
      </c>
      <c r="M233" s="126">
        <v>1.7024999999999999</v>
      </c>
      <c r="N233" s="126">
        <v>89.5</v>
      </c>
      <c r="O233" s="126">
        <v>962.57249999999999</v>
      </c>
      <c r="P233" s="126">
        <f>IF(ISERR(data!X235),"",data!X235)</f>
        <v>275.7742442780679</v>
      </c>
      <c r="Q233" s="126">
        <f>IF(ISERR(data!Y235),"",data!Y235)</f>
        <v>19.289215663644349</v>
      </c>
      <c r="R233" s="126">
        <f>'data 2 WNG adds'!I236</f>
        <v>1014</v>
      </c>
      <c r="S233" s="126">
        <f>IF(ISERR(data!AA235),"",data!AA235)</f>
        <v>10905.570000000002</v>
      </c>
    </row>
    <row r="234" spans="1:19">
      <c r="A234">
        <v>1604</v>
      </c>
      <c r="B234" s="126">
        <v>13</v>
      </c>
      <c r="C234" s="126">
        <v>32.5</v>
      </c>
      <c r="D234" s="126">
        <v>3030.9812999999999</v>
      </c>
      <c r="E234" s="126">
        <v>2.2732000000000001</v>
      </c>
      <c r="F234" s="126">
        <v>119.5</v>
      </c>
      <c r="G234" s="126">
        <v>1285.2225000000001</v>
      </c>
      <c r="H234" s="126">
        <v>5.7340999999999998</v>
      </c>
      <c r="I234" s="126">
        <v>0.40110000000000001</v>
      </c>
      <c r="J234" s="126">
        <v>30</v>
      </c>
      <c r="K234" s="126">
        <v>322.64999999999998</v>
      </c>
      <c r="L234" s="126">
        <v>21.765899999999998</v>
      </c>
      <c r="M234" s="126">
        <v>1.5224</v>
      </c>
      <c r="N234" s="126">
        <v>113.875</v>
      </c>
      <c r="O234" s="126">
        <v>1224.7256</v>
      </c>
      <c r="P234" s="126">
        <f>IF(ISERR(data!X236),"",data!X236)</f>
        <v>305.82123112916264</v>
      </c>
      <c r="Q234" s="126">
        <f>IF(ISERR(data!Y236),"",data!Y236)</f>
        <v>21.390872440660296</v>
      </c>
      <c r="R234" s="126">
        <f>'data 2 WNG adds'!I237</f>
        <v>1600</v>
      </c>
      <c r="S234" s="126">
        <f>IF(ISERR(data!AA236),"",data!AA236)</f>
        <v>17208</v>
      </c>
    </row>
    <row r="235" spans="1:19">
      <c r="A235">
        <v>1605</v>
      </c>
      <c r="B235" s="126">
        <v>11</v>
      </c>
      <c r="C235" s="126">
        <v>27.5</v>
      </c>
      <c r="D235" s="126">
        <v>2564.6765</v>
      </c>
      <c r="E235" s="126">
        <v>1.9235</v>
      </c>
      <c r="F235" s="126">
        <v>143.875</v>
      </c>
      <c r="G235" s="126">
        <v>1547.3756000000001</v>
      </c>
      <c r="H235" s="126">
        <v>0</v>
      </c>
      <c r="I235" s="126">
        <v>0</v>
      </c>
      <c r="J235" s="126">
        <v>0</v>
      </c>
      <c r="K235" s="126">
        <v>0</v>
      </c>
      <c r="L235" s="126">
        <v>25</v>
      </c>
      <c r="M235" s="126">
        <v>1.7485999999999999</v>
      </c>
      <c r="N235" s="126">
        <v>149.375</v>
      </c>
      <c r="O235" s="126">
        <v>1606.5281</v>
      </c>
      <c r="P235" s="126">
        <f>IF(ISERR(data!X237),"",data!X237)</f>
        <v>461.92499724319072</v>
      </c>
      <c r="Q235" s="126">
        <f>IF(ISERR(data!Y237),"",data!Y237)</f>
        <v>32.309655731548112</v>
      </c>
      <c r="R235" s="126">
        <f>'data 2 WNG adds'!I238</f>
        <v>2760</v>
      </c>
      <c r="S235" s="126">
        <f>IF(ISERR(data!AA237),"",data!AA237)</f>
        <v>29683.800000000003</v>
      </c>
    </row>
    <row r="236" spans="1:19">
      <c r="A236">
        <v>1606</v>
      </c>
      <c r="B236" s="126">
        <v>10</v>
      </c>
      <c r="C236" s="126">
        <v>25</v>
      </c>
      <c r="D236" s="126">
        <v>2331.5241000000001</v>
      </c>
      <c r="E236" s="126">
        <v>1.7485999999999999</v>
      </c>
      <c r="F236" s="126">
        <v>149.375</v>
      </c>
      <c r="G236" s="126">
        <v>1606.5281</v>
      </c>
      <c r="H236" s="126">
        <v>0</v>
      </c>
      <c r="I236" s="126">
        <v>0</v>
      </c>
      <c r="J236" s="126">
        <v>0</v>
      </c>
      <c r="K236" s="126">
        <v>0</v>
      </c>
      <c r="L236" s="126">
        <v>32.5</v>
      </c>
      <c r="M236" s="126">
        <v>2.2732000000000001</v>
      </c>
      <c r="N236" s="126">
        <v>175</v>
      </c>
      <c r="O236" s="126">
        <v>1882.125</v>
      </c>
      <c r="P236" s="126">
        <f>IF(ISERR(data!X238),"",data!X238)</f>
        <v>371.42882154104387</v>
      </c>
      <c r="Q236" s="126">
        <f>IF(ISERR(data!Y238),"",data!Y238)</f>
        <v>25.979839637142856</v>
      </c>
      <c r="R236" s="126">
        <f>'data 2 WNG adds'!I239</f>
        <v>2000</v>
      </c>
      <c r="S236" s="126">
        <f>IF(ISERR(data!AA238),"",data!AA238)</f>
        <v>21510</v>
      </c>
    </row>
    <row r="237" spans="1:19">
      <c r="A237">
        <v>1607</v>
      </c>
      <c r="B237" s="126">
        <v>13</v>
      </c>
      <c r="C237" s="126">
        <v>32.5</v>
      </c>
      <c r="D237" s="126">
        <v>3030.9812999999999</v>
      </c>
      <c r="E237" s="126">
        <v>2.2732000000000001</v>
      </c>
      <c r="F237" s="126">
        <v>175</v>
      </c>
      <c r="G237" s="126">
        <v>1882.125</v>
      </c>
      <c r="H237" s="126">
        <v>4.5888999999999998</v>
      </c>
      <c r="I237" s="126">
        <v>0.32100000000000001</v>
      </c>
      <c r="J237" s="126">
        <v>24</v>
      </c>
      <c r="K237" s="126">
        <v>258.12</v>
      </c>
      <c r="L237" s="126">
        <v>20.411100000000001</v>
      </c>
      <c r="M237" s="126">
        <v>1.4277</v>
      </c>
      <c r="N237" s="126">
        <v>106.75</v>
      </c>
      <c r="O237" s="126">
        <v>1148.0962999999999</v>
      </c>
      <c r="P237" s="126">
        <f>IF(ISERR(data!X239),"",data!X239)</f>
        <v>516.25273769125829</v>
      </c>
      <c r="Q237" s="126">
        <f>IF(ISERR(data!Y239),"",data!Y239)</f>
        <v>36.109646208413011</v>
      </c>
      <c r="R237" s="126">
        <f>'data 2 WNG adds'!I240</f>
        <v>2700</v>
      </c>
      <c r="S237" s="126">
        <f>IF(ISERR(data!AA239),"",data!AA239)</f>
        <v>29038.500000000004</v>
      </c>
    </row>
    <row r="238" spans="1:19">
      <c r="A238">
        <v>1608</v>
      </c>
      <c r="B238" s="126">
        <v>10</v>
      </c>
      <c r="C238" s="126">
        <v>25</v>
      </c>
      <c r="D238" s="126">
        <v>2331.5241000000001</v>
      </c>
      <c r="E238" s="126">
        <v>1.7485999999999999</v>
      </c>
      <c r="F238" s="126">
        <v>130.75</v>
      </c>
      <c r="G238" s="126">
        <v>1406.2163</v>
      </c>
      <c r="H238" s="126">
        <v>5.9874999999999998</v>
      </c>
      <c r="I238" s="126">
        <v>0.41880000000000001</v>
      </c>
      <c r="J238" s="126">
        <v>24</v>
      </c>
      <c r="K238" s="126">
        <v>258.12</v>
      </c>
      <c r="L238" s="126">
        <v>24.012499999999999</v>
      </c>
      <c r="M238" s="126">
        <v>1.6796</v>
      </c>
      <c r="N238" s="126">
        <v>96.25</v>
      </c>
      <c r="O238" s="126">
        <v>1035.1687999999999</v>
      </c>
      <c r="P238" s="126">
        <f>IF(ISERR(data!X240),"",data!X240)</f>
        <v>252.97314331984612</v>
      </c>
      <c r="Q238" s="126">
        <f>IF(ISERR(data!Y240),"",data!Y240)</f>
        <v>17.694377266378378</v>
      </c>
      <c r="R238" s="126">
        <f>'data 2 WNG adds'!I241</f>
        <v>1014</v>
      </c>
      <c r="S238" s="126">
        <f>IF(ISERR(data!AA240),"",data!AA240)</f>
        <v>10905.570000000002</v>
      </c>
    </row>
    <row r="239" spans="1:19">
      <c r="A239">
        <v>1609</v>
      </c>
      <c r="B239" s="126">
        <v>12</v>
      </c>
      <c r="C239" s="126">
        <v>30</v>
      </c>
      <c r="D239" s="126">
        <v>2797.8289</v>
      </c>
      <c r="E239" s="126">
        <v>2.0983999999999998</v>
      </c>
      <c r="F239" s="126">
        <v>120.25</v>
      </c>
      <c r="G239" s="126">
        <v>1293.2888</v>
      </c>
      <c r="H239" s="126">
        <v>10.6785</v>
      </c>
      <c r="I239" s="126">
        <v>0.74690000000000001</v>
      </c>
      <c r="J239" s="126">
        <v>40</v>
      </c>
      <c r="K239" s="126">
        <v>430.2</v>
      </c>
      <c r="L239" s="126">
        <v>19.3215</v>
      </c>
      <c r="M239" s="126">
        <v>1.3514999999999999</v>
      </c>
      <c r="N239" s="126">
        <v>72.375</v>
      </c>
      <c r="O239" s="126">
        <v>778.3931</v>
      </c>
      <c r="P239" s="126">
        <f>IF(ISERR(data!X241),"",data!X241)</f>
        <v>480.53425016690204</v>
      </c>
      <c r="Q239" s="126">
        <f>IF(ISERR(data!Y241),"",data!Y241)</f>
        <v>33.611292488542823</v>
      </c>
      <c r="R239" s="126">
        <f>'data 2 WNG adds'!I242</f>
        <v>1800</v>
      </c>
      <c r="S239" s="126">
        <f>IF(ISERR(data!AA241),"",data!AA241)</f>
        <v>19359</v>
      </c>
    </row>
    <row r="240" spans="1:19">
      <c r="A240">
        <v>1610</v>
      </c>
      <c r="B240" s="126">
        <v>12</v>
      </c>
      <c r="C240" s="126">
        <v>30</v>
      </c>
      <c r="D240" s="126">
        <v>2797.8289</v>
      </c>
      <c r="E240" s="126">
        <v>2.0983999999999998</v>
      </c>
      <c r="F240" s="126">
        <v>112.375</v>
      </c>
      <c r="G240" s="126">
        <v>1208.5931</v>
      </c>
      <c r="H240" s="126">
        <v>10.434799999999999</v>
      </c>
      <c r="I240" s="126">
        <v>0.72989999999999999</v>
      </c>
      <c r="J240" s="126">
        <v>30</v>
      </c>
      <c r="K240" s="126">
        <v>322.64999999999998</v>
      </c>
      <c r="L240" s="126">
        <v>19.565200000000001</v>
      </c>
      <c r="M240" s="126">
        <v>1.3685</v>
      </c>
      <c r="N240" s="126">
        <v>56.25</v>
      </c>
      <c r="O240" s="126">
        <v>604.96879999999999</v>
      </c>
      <c r="P240" s="126" t="str">
        <f>IF(ISERR(data!X242),"",data!X242)</f>
        <v/>
      </c>
      <c r="Q240" s="126" t="str">
        <f>IF(ISERR(data!Y242),"",data!Y242)</f>
        <v/>
      </c>
      <c r="R240" s="126" t="str">
        <f>'data 2 WNG adds'!I243</f>
        <v/>
      </c>
      <c r="S240" s="126" t="str">
        <f>IF(ISERR(data!AA242),"",data!AA242)</f>
        <v/>
      </c>
    </row>
    <row r="241" spans="1:19">
      <c r="A241">
        <v>1611</v>
      </c>
      <c r="B241" s="126">
        <v>12</v>
      </c>
      <c r="C241" s="126">
        <v>30</v>
      </c>
      <c r="D241" s="126">
        <v>2797.8289</v>
      </c>
      <c r="E241" s="126">
        <v>2.0983999999999998</v>
      </c>
      <c r="F241" s="126">
        <v>86.25</v>
      </c>
      <c r="G241" s="126">
        <v>927.61879999999996</v>
      </c>
      <c r="H241" s="126">
        <v>11.318</v>
      </c>
      <c r="I241" s="126">
        <v>0.79159999999999997</v>
      </c>
      <c r="J241" s="126">
        <v>36</v>
      </c>
      <c r="K241" s="126">
        <v>387.18</v>
      </c>
      <c r="L241" s="126">
        <v>21.181999999999999</v>
      </c>
      <c r="M241" s="126">
        <v>1.4816</v>
      </c>
      <c r="N241" s="126">
        <v>67.375</v>
      </c>
      <c r="O241" s="126">
        <v>724.61810000000003</v>
      </c>
      <c r="P241" s="126" t="str">
        <f>IF(ISERR(data!X243),"",data!X243)</f>
        <v/>
      </c>
      <c r="Q241" s="126" t="str">
        <f>IF(ISERR(data!Y243),"",data!Y243)</f>
        <v/>
      </c>
      <c r="R241" s="126" t="str">
        <f>'data 2 WNG adds'!I244</f>
        <v/>
      </c>
      <c r="S241" s="126" t="str">
        <f>IF(ISERR(data!AA243),"",data!AA243)</f>
        <v/>
      </c>
    </row>
    <row r="242" spans="1:19">
      <c r="A242">
        <v>1612</v>
      </c>
      <c r="B242" s="126">
        <v>13</v>
      </c>
      <c r="C242" s="126">
        <v>32.5</v>
      </c>
      <c r="D242" s="126">
        <v>3030.9812999999999</v>
      </c>
      <c r="E242" s="126">
        <v>2.2732000000000001</v>
      </c>
      <c r="F242" s="126">
        <v>103.375</v>
      </c>
      <c r="G242" s="126">
        <v>1111.7981</v>
      </c>
      <c r="H242" s="126">
        <v>7.8019999999999996</v>
      </c>
      <c r="I242" s="126">
        <v>0.54569999999999996</v>
      </c>
      <c r="J242" s="126">
        <v>40</v>
      </c>
      <c r="K242" s="126">
        <v>430.2</v>
      </c>
      <c r="L242" s="126">
        <v>24.6981</v>
      </c>
      <c r="M242" s="126">
        <v>1.7275</v>
      </c>
      <c r="N242" s="126">
        <v>126.625</v>
      </c>
      <c r="O242" s="126">
        <v>1361.8518999999999</v>
      </c>
      <c r="P242" s="126">
        <f>IF(ISERR(data!X244),"",data!X244)</f>
        <v>565.6417912440503</v>
      </c>
      <c r="Q242" s="126">
        <f>IF(ISERR(data!Y244),"",data!Y244)</f>
        <v>39.564196896774192</v>
      </c>
      <c r="R242" s="126">
        <f>'data 2 WNG adds'!I245</f>
        <v>2900</v>
      </c>
      <c r="S242" s="126">
        <f>IF(ISERR(data!AA244),"",data!AA244)</f>
        <v>31189.500000000004</v>
      </c>
    </row>
    <row r="243" spans="1:19">
      <c r="A243">
        <v>1613</v>
      </c>
      <c r="B243" s="126">
        <v>13</v>
      </c>
      <c r="C243" s="126">
        <v>32.5</v>
      </c>
      <c r="D243" s="126">
        <v>3030.9812999999999</v>
      </c>
      <c r="E243" s="126">
        <v>2.2732000000000001</v>
      </c>
      <c r="F243" s="126">
        <v>166.625</v>
      </c>
      <c r="G243" s="126">
        <v>1792.0518999999999</v>
      </c>
      <c r="H243" s="126">
        <v>100.3379</v>
      </c>
      <c r="I243" s="126">
        <v>7.0182000000000002</v>
      </c>
      <c r="J243" s="126">
        <v>495</v>
      </c>
      <c r="K243" s="126">
        <v>5323.7250000000004</v>
      </c>
      <c r="L243" s="126">
        <v>-85.337900000000005</v>
      </c>
      <c r="M243" s="126">
        <v>-5.9690000000000003</v>
      </c>
      <c r="N243" s="126">
        <v>-421</v>
      </c>
      <c r="O243" s="126">
        <v>-4527.8549999999996</v>
      </c>
      <c r="P243" s="126">
        <f>IF(ISERR(data!X245),"",data!X245)</f>
        <v>364.86511055747042</v>
      </c>
      <c r="Q243" s="126">
        <f>IF(ISERR(data!Y245),"",data!Y245)</f>
        <v>25.520736441891895</v>
      </c>
      <c r="R243" s="126">
        <f>'data 2 WNG adds'!I246</f>
        <v>1800</v>
      </c>
      <c r="S243" s="126">
        <f>IF(ISERR(data!AA245),"",data!AA245)</f>
        <v>19359</v>
      </c>
    </row>
    <row r="244" spans="1:19">
      <c r="A244">
        <v>1614</v>
      </c>
      <c r="B244" s="126">
        <v>6</v>
      </c>
      <c r="C244" s="126">
        <v>15</v>
      </c>
      <c r="D244" s="126">
        <v>1398.9143999999999</v>
      </c>
      <c r="E244" s="126">
        <v>1.0491999999999999</v>
      </c>
      <c r="F244" s="126">
        <v>74</v>
      </c>
      <c r="G244" s="126">
        <v>795.87</v>
      </c>
      <c r="H244" s="126">
        <v>1.8637999999999999</v>
      </c>
      <c r="I244" s="126">
        <v>0.13039999999999999</v>
      </c>
      <c r="J244" s="126">
        <v>10</v>
      </c>
      <c r="K244" s="126">
        <v>107.55</v>
      </c>
      <c r="L244" s="126">
        <v>30.636199999999999</v>
      </c>
      <c r="M244" s="126">
        <v>2.1429</v>
      </c>
      <c r="N244" s="126">
        <v>164.375</v>
      </c>
      <c r="O244" s="126">
        <v>1767.8531</v>
      </c>
      <c r="P244" s="126">
        <f>IF(ISERR(data!X246),"",data!X246)</f>
        <v>447.31212916770875</v>
      </c>
      <c r="Q244" s="126">
        <f>IF(ISERR(data!Y246),"",data!Y246)</f>
        <v>31.287548810322576</v>
      </c>
      <c r="R244" s="126">
        <f>'data 2 WNG adds'!I247</f>
        <v>2400</v>
      </c>
      <c r="S244" s="126">
        <f>IF(ISERR(data!AA246),"",data!AA246)</f>
        <v>25812.000000000004</v>
      </c>
    </row>
    <row r="245" spans="1:19">
      <c r="A245">
        <v>1615</v>
      </c>
      <c r="B245" s="126">
        <v>13</v>
      </c>
      <c r="C245" s="126">
        <v>32.5</v>
      </c>
      <c r="D245" s="126">
        <v>3030.9812999999999</v>
      </c>
      <c r="E245" s="126">
        <v>2.2732000000000001</v>
      </c>
      <c r="F245" s="126">
        <v>174.375</v>
      </c>
      <c r="G245" s="126">
        <v>1875.4031</v>
      </c>
      <c r="H245" s="126">
        <v>34.469700000000003</v>
      </c>
      <c r="I245" s="126">
        <v>2.411</v>
      </c>
      <c r="J245" s="126">
        <v>105</v>
      </c>
      <c r="K245" s="126">
        <v>982.8</v>
      </c>
      <c r="L245" s="126">
        <v>-1.9697</v>
      </c>
      <c r="M245" s="126">
        <v>-0.13780000000000001</v>
      </c>
      <c r="N245" s="126">
        <v>-6</v>
      </c>
      <c r="O245" s="126">
        <v>-56.16</v>
      </c>
      <c r="P245" s="126">
        <f>IF(ISERR(data!X247),"",data!X247)</f>
        <v>413.63664217070789</v>
      </c>
      <c r="Q245" s="126">
        <f>IF(ISERR(data!Y247),"",data!Y247)</f>
        <v>28.932094141363631</v>
      </c>
      <c r="R245" s="126">
        <f>'data 2 WNG adds'!I248</f>
        <v>1260</v>
      </c>
      <c r="S245" s="126">
        <f>IF(ISERR(data!AA247),"",data!AA247)</f>
        <v>11793.600000000002</v>
      </c>
    </row>
    <row r="246" spans="1:19">
      <c r="A246">
        <v>1616</v>
      </c>
      <c r="B246" s="126">
        <v>13</v>
      </c>
      <c r="C246" s="126">
        <v>32.5</v>
      </c>
      <c r="D246" s="126">
        <v>3030.9812999999999</v>
      </c>
      <c r="E246" s="126">
        <v>2.2732000000000001</v>
      </c>
      <c r="F246" s="126">
        <v>99</v>
      </c>
      <c r="G246" s="126">
        <v>926.64</v>
      </c>
      <c r="H246" s="126">
        <v>11.428599999999999</v>
      </c>
      <c r="I246" s="126">
        <v>0.7994</v>
      </c>
      <c r="J246" s="126">
        <v>40</v>
      </c>
      <c r="K246" s="126">
        <v>374.4</v>
      </c>
      <c r="L246" s="126">
        <v>16.071400000000001</v>
      </c>
      <c r="M246" s="126">
        <v>1.1241000000000001</v>
      </c>
      <c r="N246" s="126">
        <v>56.25</v>
      </c>
      <c r="O246" s="126">
        <v>526.5</v>
      </c>
      <c r="P246" s="126" t="str">
        <f>IF(ISERR(data!X248),"",data!X248)</f>
        <v/>
      </c>
      <c r="Q246" s="126" t="str">
        <f>IF(ISERR(data!Y248),"",data!Y248)</f>
        <v/>
      </c>
      <c r="R246" s="126" t="str">
        <f>'data 2 WNG adds'!I249</f>
        <v/>
      </c>
      <c r="S246" s="126" t="str">
        <f>IF(ISERR(data!AA248),"",data!AA248)</f>
        <v/>
      </c>
    </row>
    <row r="247" spans="1:19">
      <c r="A247">
        <v>1617</v>
      </c>
      <c r="B247" s="126">
        <v>11</v>
      </c>
      <c r="C247" s="126">
        <v>27.5</v>
      </c>
      <c r="D247" s="126">
        <v>2564.6765</v>
      </c>
      <c r="E247" s="126">
        <v>1.9235</v>
      </c>
      <c r="F247" s="126">
        <v>96.25</v>
      </c>
      <c r="G247" s="126">
        <v>900.9</v>
      </c>
      <c r="H247" s="126">
        <v>10.8787</v>
      </c>
      <c r="I247" s="126">
        <v>0.76090000000000002</v>
      </c>
      <c r="J247" s="126">
        <v>40</v>
      </c>
      <c r="K247" s="126">
        <v>374.4</v>
      </c>
      <c r="L247" s="126">
        <v>21.621400000000001</v>
      </c>
      <c r="M247" s="126">
        <v>1.5123</v>
      </c>
      <c r="N247" s="126">
        <v>79.5</v>
      </c>
      <c r="O247" s="126">
        <v>744.12</v>
      </c>
      <c r="P247" s="126" t="str">
        <f>IF(ISERR(data!X249),"",data!X249)</f>
        <v/>
      </c>
      <c r="Q247" s="126" t="str">
        <f>IF(ISERR(data!Y249),"",data!Y249)</f>
        <v/>
      </c>
      <c r="R247" s="126" t="str">
        <f>'data 2 WNG adds'!I250</f>
        <v/>
      </c>
      <c r="S247" s="126" t="str">
        <f>IF(ISERR(data!AA249),"",data!AA249)</f>
        <v/>
      </c>
    </row>
    <row r="248" spans="1:19">
      <c r="A248">
        <v>1618</v>
      </c>
      <c r="B248" s="126">
        <v>13</v>
      </c>
      <c r="C248" s="126">
        <v>32.5</v>
      </c>
      <c r="D248" s="126">
        <v>3030.9812999999999</v>
      </c>
      <c r="E248" s="126">
        <v>2.2732000000000001</v>
      </c>
      <c r="F248" s="126">
        <v>119.5</v>
      </c>
      <c r="G248" s="126">
        <v>1118.52</v>
      </c>
      <c r="H248" s="126">
        <v>11.655200000000001</v>
      </c>
      <c r="I248" s="126">
        <v>0.81520000000000004</v>
      </c>
      <c r="J248" s="126">
        <v>52</v>
      </c>
      <c r="K248" s="126">
        <v>486.72</v>
      </c>
      <c r="L248" s="126">
        <v>20.844799999999999</v>
      </c>
      <c r="M248" s="126">
        <v>1.458</v>
      </c>
      <c r="N248" s="126">
        <v>93</v>
      </c>
      <c r="O248" s="126">
        <v>870.48</v>
      </c>
      <c r="P248" s="126">
        <f>IF(ISERR(data!X250),"",data!X250)</f>
        <v>448.27616392884607</v>
      </c>
      <c r="Q248" s="126">
        <f>IF(ISERR(data!Y250),"",data!Y250)</f>
        <v>31.354978872413792</v>
      </c>
      <c r="R248" s="126">
        <f>'data 2 WNG adds'!I251</f>
        <v>2000</v>
      </c>
      <c r="S248" s="126">
        <f>IF(ISERR(data!AA250),"",data!AA250)</f>
        <v>18720.000000000004</v>
      </c>
    </row>
    <row r="249" spans="1:19">
      <c r="A249">
        <v>1619</v>
      </c>
      <c r="B249" s="126">
        <v>13</v>
      </c>
      <c r="C249" s="126">
        <v>32.5</v>
      </c>
      <c r="D249" s="126">
        <v>3030.9812999999999</v>
      </c>
      <c r="E249" s="126">
        <v>2.2732000000000001</v>
      </c>
      <c r="F249" s="126">
        <v>145</v>
      </c>
      <c r="G249" s="126">
        <v>1357.2</v>
      </c>
      <c r="H249" s="126">
        <v>11.578200000000001</v>
      </c>
      <c r="I249" s="126">
        <v>0.80979999999999996</v>
      </c>
      <c r="J249" s="126">
        <v>60</v>
      </c>
      <c r="K249" s="126">
        <v>561.6</v>
      </c>
      <c r="L249" s="126">
        <v>23.421800000000001</v>
      </c>
      <c r="M249" s="126">
        <v>1.6383000000000001</v>
      </c>
      <c r="N249" s="126">
        <v>121.375</v>
      </c>
      <c r="O249" s="126">
        <v>1136.07</v>
      </c>
      <c r="P249" s="126">
        <f>IF(ISERR(data!X251),"",data!X251)</f>
        <v>405.23803993610159</v>
      </c>
      <c r="Q249" s="126">
        <f>IF(ISERR(data!Y251),"",data!Y251)</f>
        <v>28.344648239007586</v>
      </c>
      <c r="R249" s="126">
        <f>'data 2 WNG adds'!I252</f>
        <v>2100</v>
      </c>
      <c r="S249" s="126">
        <f>IF(ISERR(data!AA251),"",data!AA251)</f>
        <v>19656.000000000004</v>
      </c>
    </row>
    <row r="250" spans="1:19">
      <c r="A250">
        <v>1620</v>
      </c>
      <c r="B250" s="126">
        <v>14</v>
      </c>
      <c r="C250" s="126">
        <v>35</v>
      </c>
      <c r="D250" s="126">
        <v>3264.1336999999999</v>
      </c>
      <c r="E250" s="126">
        <v>2.4481000000000002</v>
      </c>
      <c r="F250" s="126">
        <v>181.375</v>
      </c>
      <c r="G250" s="126">
        <v>1697.67</v>
      </c>
      <c r="H250" s="126">
        <v>5.8577000000000004</v>
      </c>
      <c r="I250" s="126">
        <v>0.40970000000000001</v>
      </c>
      <c r="J250" s="126">
        <v>30</v>
      </c>
      <c r="K250" s="126">
        <v>280.8</v>
      </c>
      <c r="L250" s="126">
        <v>29.142299999999999</v>
      </c>
      <c r="M250" s="126">
        <v>2.0384000000000002</v>
      </c>
      <c r="N250" s="126">
        <v>149.25</v>
      </c>
      <c r="O250" s="126">
        <v>1396.98</v>
      </c>
      <c r="P250" s="126">
        <f>IF(ISERR(data!X252),"",data!X252)</f>
        <v>410.04211711804982</v>
      </c>
      <c r="Q250" s="126">
        <f>IF(ISERR(data!Y252),"",data!Y252)</f>
        <v>28.680672660251055</v>
      </c>
      <c r="R250" s="126">
        <f>'data 2 WNG adds'!I253</f>
        <v>2100</v>
      </c>
      <c r="S250" s="126">
        <f>IF(ISERR(data!AA252),"",data!AA252)</f>
        <v>19656.000000000004</v>
      </c>
    </row>
    <row r="251" spans="1:19">
      <c r="A251">
        <v>1621</v>
      </c>
      <c r="B251" s="126">
        <v>14</v>
      </c>
      <c r="C251" s="126">
        <v>35</v>
      </c>
      <c r="D251" s="126">
        <v>3264.1336999999999</v>
      </c>
      <c r="E251" s="126">
        <v>2.4481000000000002</v>
      </c>
      <c r="F251" s="126">
        <v>179.25</v>
      </c>
      <c r="G251" s="126">
        <v>1677.78</v>
      </c>
      <c r="H251" s="126">
        <v>3.9664000000000001</v>
      </c>
      <c r="I251" s="126">
        <v>0.27739999999999998</v>
      </c>
      <c r="J251" s="126">
        <v>20</v>
      </c>
      <c r="K251" s="126">
        <v>187.2</v>
      </c>
      <c r="L251" s="126">
        <v>28.5336</v>
      </c>
      <c r="M251" s="126">
        <v>1.9958</v>
      </c>
      <c r="N251" s="126">
        <v>143.875</v>
      </c>
      <c r="O251" s="126">
        <v>1346.67</v>
      </c>
      <c r="P251" s="126">
        <f>IF(ISERR(data!X253),"",data!X253)</f>
        <v>89.244911354255393</v>
      </c>
      <c r="Q251" s="126">
        <f>IF(ISERR(data!Y253),"",data!Y253)</f>
        <v>6.2422955649885576</v>
      </c>
      <c r="R251" s="126">
        <f>'data 2 WNG adds'!I254</f>
        <v>450</v>
      </c>
      <c r="S251" s="126">
        <f>IF(ISERR(data!AA253),"",data!AA253)</f>
        <v>4212.0000000000009</v>
      </c>
    </row>
    <row r="252" spans="1:19">
      <c r="A252">
        <v>1622</v>
      </c>
      <c r="B252" s="126">
        <v>13</v>
      </c>
      <c r="C252" s="126">
        <v>32.5</v>
      </c>
      <c r="D252" s="126">
        <v>3030.9812999999999</v>
      </c>
      <c r="E252" s="126">
        <v>2.2732000000000001</v>
      </c>
      <c r="F252" s="126">
        <v>163.875</v>
      </c>
      <c r="G252" s="126">
        <v>1533.87</v>
      </c>
      <c r="H252" s="126">
        <v>4.91</v>
      </c>
      <c r="I252" s="126">
        <v>0.34339999999999998</v>
      </c>
      <c r="J252" s="126">
        <v>30</v>
      </c>
      <c r="K252" s="126">
        <v>280.8</v>
      </c>
      <c r="L252" s="126">
        <v>32.590000000000003</v>
      </c>
      <c r="M252" s="126">
        <v>2.2795000000000001</v>
      </c>
      <c r="N252" s="126">
        <v>199.125</v>
      </c>
      <c r="O252" s="126">
        <v>1863.81</v>
      </c>
      <c r="P252" s="126" t="str">
        <f>IF(ISERR(data!X254),"",data!X254)</f>
        <v/>
      </c>
      <c r="Q252" s="126" t="str">
        <f>IF(ISERR(data!Y254),"",data!Y254)</f>
        <v/>
      </c>
      <c r="R252" s="126" t="str">
        <f>'data 2 WNG adds'!I255</f>
        <v/>
      </c>
      <c r="S252" s="126" t="str">
        <f>IF(ISERR(data!AA254),"",data!AA254)</f>
        <v/>
      </c>
    </row>
    <row r="253" spans="1:19">
      <c r="A253">
        <v>1623</v>
      </c>
      <c r="B253" s="126">
        <v>15</v>
      </c>
      <c r="C253" s="126">
        <v>37.5</v>
      </c>
      <c r="D253" s="126">
        <v>3497.2860999999998</v>
      </c>
      <c r="E253" s="126">
        <v>2.6230000000000002</v>
      </c>
      <c r="F253" s="126">
        <v>229.125</v>
      </c>
      <c r="G253" s="126">
        <v>2144.61</v>
      </c>
      <c r="H253" s="126">
        <v>6.9710000000000001</v>
      </c>
      <c r="I253" s="126">
        <v>0.48759999999999998</v>
      </c>
      <c r="J253" s="126">
        <v>30</v>
      </c>
      <c r="K253" s="126">
        <v>280.8</v>
      </c>
      <c r="L253" s="126">
        <v>28.0291</v>
      </c>
      <c r="M253" s="126">
        <v>1.9604999999999999</v>
      </c>
      <c r="N253" s="126">
        <v>120.625</v>
      </c>
      <c r="O253" s="126">
        <v>1129.05</v>
      </c>
      <c r="P253" s="126" t="str">
        <f>IF(ISERR(data!X255),"",data!X255)</f>
        <v/>
      </c>
      <c r="Q253" s="126" t="str">
        <f>IF(ISERR(data!Y255),"",data!Y255)</f>
        <v/>
      </c>
      <c r="R253" s="126" t="str">
        <f>'data 2 WNG adds'!I256</f>
        <v/>
      </c>
      <c r="S253" s="126" t="str">
        <f>IF(ISERR(data!AA255),"",data!AA255)</f>
        <v/>
      </c>
    </row>
    <row r="254" spans="1:19">
      <c r="A254">
        <v>1624</v>
      </c>
      <c r="B254" s="126">
        <v>14</v>
      </c>
      <c r="C254" s="126">
        <v>35</v>
      </c>
      <c r="D254" s="126">
        <v>3264.1336999999999</v>
      </c>
      <c r="E254" s="126">
        <v>2.4481000000000002</v>
      </c>
      <c r="F254" s="126">
        <v>150.625</v>
      </c>
      <c r="G254" s="126">
        <v>1409.85</v>
      </c>
      <c r="H254" s="126">
        <v>8.3332999999999995</v>
      </c>
      <c r="I254" s="126">
        <v>0.58289999999999997</v>
      </c>
      <c r="J254" s="126">
        <v>30</v>
      </c>
      <c r="K254" s="126">
        <v>280.8</v>
      </c>
      <c r="L254" s="126">
        <v>26.666699999999999</v>
      </c>
      <c r="M254" s="126">
        <v>1.8652</v>
      </c>
      <c r="N254" s="126">
        <v>96</v>
      </c>
      <c r="O254" s="126">
        <v>898.56</v>
      </c>
      <c r="P254" s="126">
        <f>IF(ISERR(data!X256),"",data!X256)</f>
        <v>740.73938768744461</v>
      </c>
      <c r="Q254" s="126">
        <f>IF(ISERR(data!Y256),"",data!Y256)</f>
        <v>51.811516470885003</v>
      </c>
      <c r="R254" s="126">
        <f>'data 2 WNG adds'!I257</f>
        <v>2666.66</v>
      </c>
      <c r="S254" s="126">
        <f>IF(ISERR(data!AA256),"",data!AA256)</f>
        <v>24959.937600000001</v>
      </c>
    </row>
    <row r="255" spans="1:19">
      <c r="A255">
        <v>1625</v>
      </c>
      <c r="B255" s="126">
        <v>14</v>
      </c>
      <c r="C255" s="126">
        <v>35</v>
      </c>
      <c r="D255" s="126">
        <v>3264.1336999999999</v>
      </c>
      <c r="E255" s="126">
        <v>2.4481000000000002</v>
      </c>
      <c r="F255" s="126">
        <v>126</v>
      </c>
      <c r="G255" s="126">
        <v>1179.3599999999999</v>
      </c>
      <c r="H255" s="126">
        <v>12.7273</v>
      </c>
      <c r="I255" s="126">
        <v>0.89019999999999999</v>
      </c>
      <c r="J255" s="126">
        <v>40</v>
      </c>
      <c r="K255" s="126">
        <v>374.4</v>
      </c>
      <c r="L255" s="126">
        <v>22.2727</v>
      </c>
      <c r="M255" s="126">
        <v>1.5579000000000001</v>
      </c>
      <c r="N255" s="126">
        <v>70</v>
      </c>
      <c r="O255" s="126">
        <v>655.20000000000005</v>
      </c>
      <c r="P255" s="126" t="str">
        <f>IF(ISERR(data!X257),"",data!X257)</f>
        <v/>
      </c>
      <c r="Q255" s="126" t="str">
        <f>IF(ISERR(data!Y257),"",data!Y257)</f>
        <v/>
      </c>
      <c r="R255" s="126" t="str">
        <f>'data 2 WNG adds'!I258</f>
        <v/>
      </c>
      <c r="S255" s="126" t="str">
        <f>IF(ISERR(data!AA257),"",data!AA257)</f>
        <v/>
      </c>
    </row>
    <row r="256" spans="1:19">
      <c r="A256">
        <v>1626</v>
      </c>
      <c r="B256" s="126">
        <v>14</v>
      </c>
      <c r="C256" s="126">
        <v>35</v>
      </c>
      <c r="D256" s="126">
        <v>3264.1336999999999</v>
      </c>
      <c r="E256" s="126">
        <v>2.4481000000000002</v>
      </c>
      <c r="F256" s="126">
        <v>110</v>
      </c>
      <c r="G256" s="126">
        <v>1029.5999999999999</v>
      </c>
      <c r="H256" s="126">
        <v>18.340599999999998</v>
      </c>
      <c r="I256" s="126">
        <v>1.2827999999999999</v>
      </c>
      <c r="J256" s="126">
        <v>60</v>
      </c>
      <c r="K256" s="126">
        <v>561.6</v>
      </c>
      <c r="L256" s="126">
        <v>16.659400000000002</v>
      </c>
      <c r="M256" s="126">
        <v>1.1653</v>
      </c>
      <c r="N256" s="126">
        <v>54.5</v>
      </c>
      <c r="O256" s="126">
        <v>510.12</v>
      </c>
      <c r="P256" s="126">
        <f>IF(ISERR(data!X258),"",data!X258)</f>
        <v>810.04421358926027</v>
      </c>
      <c r="Q256" s="126">
        <f>IF(ISERR(data!Y258),"",data!Y258)</f>
        <v>56.659089299344984</v>
      </c>
      <c r="R256" s="126">
        <f>'data 2 WNG adds'!I259</f>
        <v>2650</v>
      </c>
      <c r="S256" s="126">
        <f>IF(ISERR(data!AA258),"",data!AA258)</f>
        <v>24804.000000000004</v>
      </c>
    </row>
    <row r="257" spans="1:19">
      <c r="A257">
        <v>1627</v>
      </c>
      <c r="B257" s="126">
        <v>14</v>
      </c>
      <c r="C257" s="126">
        <v>35</v>
      </c>
      <c r="D257" s="126">
        <v>3264.1336999999999</v>
      </c>
      <c r="E257" s="126">
        <v>2.4481000000000002</v>
      </c>
      <c r="F257" s="126">
        <v>114.5</v>
      </c>
      <c r="G257" s="126">
        <v>1071.72</v>
      </c>
      <c r="H257" s="126">
        <v>8.6893999999999991</v>
      </c>
      <c r="I257" s="126">
        <v>0.60780000000000001</v>
      </c>
      <c r="J257" s="126">
        <v>40</v>
      </c>
      <c r="K257" s="126">
        <v>374.4</v>
      </c>
      <c r="L257" s="126">
        <v>28.810700000000001</v>
      </c>
      <c r="M257" s="126">
        <v>2.0152000000000001</v>
      </c>
      <c r="N257" s="126">
        <v>132.625</v>
      </c>
      <c r="O257" s="126">
        <v>1241.3699999999999</v>
      </c>
      <c r="P257" s="126">
        <f>IF(ISERR(data!X259),"",data!X259)</f>
        <v>651.70210430250563</v>
      </c>
      <c r="Q257" s="126">
        <f>IF(ISERR(data!Y259),"",data!Y259)</f>
        <v>45.583743584359169</v>
      </c>
      <c r="R257" s="126">
        <f>'data 2 WNG adds'!I260</f>
        <v>3000</v>
      </c>
      <c r="S257" s="126">
        <f>IF(ISERR(data!AA259),"",data!AA259)</f>
        <v>28080.000000000004</v>
      </c>
    </row>
    <row r="258" spans="1:19">
      <c r="A258">
        <v>1628</v>
      </c>
      <c r="B258" s="126">
        <v>15</v>
      </c>
      <c r="C258" s="126">
        <v>37.5</v>
      </c>
      <c r="D258" s="126">
        <v>3497.2860999999998</v>
      </c>
      <c r="E258" s="126">
        <v>2.6230000000000002</v>
      </c>
      <c r="F258" s="126">
        <v>172.625</v>
      </c>
      <c r="G258" s="126">
        <v>1615.77</v>
      </c>
      <c r="H258" s="126">
        <v>7.7922000000000002</v>
      </c>
      <c r="I258" s="126">
        <v>0.54500000000000004</v>
      </c>
      <c r="J258" s="126">
        <v>50</v>
      </c>
      <c r="K258" s="126">
        <v>468</v>
      </c>
      <c r="L258" s="126">
        <v>37.207799999999999</v>
      </c>
      <c r="M258" s="126">
        <v>2.6025</v>
      </c>
      <c r="N258" s="126">
        <v>238.75</v>
      </c>
      <c r="O258" s="126">
        <v>2234.6999999999998</v>
      </c>
      <c r="P258" s="126" t="str">
        <f>IF(ISERR(data!X260),"",data!X260)</f>
        <v/>
      </c>
      <c r="Q258" s="126" t="str">
        <f>IF(ISERR(data!Y260),"",data!Y260)</f>
        <v/>
      </c>
      <c r="R258" s="126" t="str">
        <f>'data 2 WNG adds'!I261</f>
        <v/>
      </c>
      <c r="S258" s="126" t="str">
        <f>IF(ISERR(data!AA260),"",data!AA260)</f>
        <v/>
      </c>
    </row>
    <row r="259" spans="1:19">
      <c r="A259">
        <v>1629</v>
      </c>
      <c r="B259" s="126">
        <v>18</v>
      </c>
      <c r="C259" s="126">
        <v>45</v>
      </c>
      <c r="D259" s="126">
        <v>4196.7433000000001</v>
      </c>
      <c r="E259" s="126">
        <v>3.1476000000000002</v>
      </c>
      <c r="F259" s="126">
        <v>288.75</v>
      </c>
      <c r="G259" s="126">
        <v>2702.7</v>
      </c>
      <c r="H259" s="126">
        <v>1.7641</v>
      </c>
      <c r="I259" s="126">
        <v>0.1234</v>
      </c>
      <c r="J259" s="126">
        <v>10</v>
      </c>
      <c r="K259" s="126">
        <v>93.6</v>
      </c>
      <c r="L259" s="126">
        <v>18.236000000000001</v>
      </c>
      <c r="M259" s="126">
        <v>1.2755000000000001</v>
      </c>
      <c r="N259" s="126">
        <v>103.375</v>
      </c>
      <c r="O259" s="126">
        <v>967.59</v>
      </c>
      <c r="P259" s="126">
        <f>IF(ISERR(data!X261),"",data!X261)</f>
        <v>493.93638552824774</v>
      </c>
      <c r="Q259" s="126">
        <f>IF(ISERR(data!Y261),"",data!Y261)</f>
        <v>34.548713892833526</v>
      </c>
      <c r="R259" s="126">
        <f>'data 2 WNG adds'!I262</f>
        <v>2800</v>
      </c>
      <c r="S259" s="126">
        <f>IF(ISERR(data!AA261),"",data!AA261)</f>
        <v>26208.000000000004</v>
      </c>
    </row>
    <row r="260" spans="1:19">
      <c r="A260">
        <v>1630</v>
      </c>
      <c r="B260" s="126">
        <v>8</v>
      </c>
      <c r="C260" s="126">
        <v>20</v>
      </c>
      <c r="D260" s="126">
        <v>1865.2193</v>
      </c>
      <c r="E260" s="126">
        <v>1.3989</v>
      </c>
      <c r="F260" s="126">
        <v>113.375</v>
      </c>
      <c r="G260" s="126">
        <v>1061.19</v>
      </c>
      <c r="H260" s="126">
        <v>4.8994999999999997</v>
      </c>
      <c r="I260" s="126">
        <v>0.3427</v>
      </c>
      <c r="J260" s="126">
        <v>45</v>
      </c>
      <c r="K260" s="126">
        <v>421.2</v>
      </c>
      <c r="L260" s="126">
        <v>27.6005</v>
      </c>
      <c r="M260" s="126">
        <v>1.9305000000000001</v>
      </c>
      <c r="N260" s="126">
        <v>253.5</v>
      </c>
      <c r="O260" s="126">
        <v>2372.7600000000002</v>
      </c>
      <c r="P260" s="126" t="str">
        <f>IF(ISERR(data!X262),"",data!X262)</f>
        <v/>
      </c>
      <c r="Q260" s="126" t="str">
        <f>IF(ISERR(data!Y262),"",data!Y262)</f>
        <v/>
      </c>
      <c r="R260" s="126" t="str">
        <f>'data 2 WNG adds'!I263</f>
        <v/>
      </c>
      <c r="S260" s="126" t="str">
        <f>IF(ISERR(data!AA262),"",data!AA262)</f>
        <v/>
      </c>
    </row>
    <row r="261" spans="1:19">
      <c r="A261">
        <v>1631</v>
      </c>
      <c r="B261" s="126">
        <v>13</v>
      </c>
      <c r="C261" s="126">
        <v>32.5</v>
      </c>
      <c r="D261" s="126">
        <v>3030.9812999999999</v>
      </c>
      <c r="E261" s="126">
        <v>2.2732000000000001</v>
      </c>
      <c r="F261" s="126">
        <v>298.5</v>
      </c>
      <c r="G261" s="126">
        <v>2793.96</v>
      </c>
      <c r="H261" s="126">
        <v>2.8795000000000002</v>
      </c>
      <c r="I261" s="126">
        <v>0.2014</v>
      </c>
      <c r="J261" s="126">
        <v>35</v>
      </c>
      <c r="K261" s="126">
        <v>327.60000000000002</v>
      </c>
      <c r="L261" s="126">
        <v>22.1205</v>
      </c>
      <c r="M261" s="126">
        <v>1.5471999999999999</v>
      </c>
      <c r="N261" s="126">
        <v>268.875</v>
      </c>
      <c r="O261" s="126">
        <v>2516.67</v>
      </c>
      <c r="P261" s="126">
        <f>IF(ISERR(data!X263),"",data!X263)</f>
        <v>197.44974217288032</v>
      </c>
      <c r="Q261" s="126">
        <f>IF(ISERR(data!Y263),"",data!Y263)</f>
        <v>13.810755494858082</v>
      </c>
      <c r="R261" s="126">
        <f>'data 2 WNG adds'!I264</f>
        <v>2400</v>
      </c>
      <c r="S261" s="126">
        <f>IF(ISERR(data!AA263),"",data!AA263)</f>
        <v>22464.000000000004</v>
      </c>
    </row>
    <row r="262" spans="1:19">
      <c r="A262">
        <v>1632</v>
      </c>
      <c r="B262" s="126">
        <v>10</v>
      </c>
      <c r="C262" s="126">
        <v>25</v>
      </c>
      <c r="D262" s="126">
        <v>2331.5241000000001</v>
      </c>
      <c r="E262" s="126">
        <v>1.7485999999999999</v>
      </c>
      <c r="F262" s="126">
        <v>303.875</v>
      </c>
      <c r="G262" s="126">
        <v>2844.27</v>
      </c>
      <c r="H262" s="126">
        <v>6.6037999999999997</v>
      </c>
      <c r="I262" s="126">
        <v>0.46189999999999998</v>
      </c>
      <c r="J262" s="126">
        <v>35</v>
      </c>
      <c r="K262" s="126">
        <v>327.60000000000002</v>
      </c>
      <c r="L262" s="126">
        <v>18.3962</v>
      </c>
      <c r="M262" s="126">
        <v>1.2867</v>
      </c>
      <c r="N262" s="126">
        <v>97.5</v>
      </c>
      <c r="O262" s="126">
        <v>912.6</v>
      </c>
      <c r="P262" s="126">
        <f>IF(ISERR(data!X264),"",data!X264)</f>
        <v>503.14373503298117</v>
      </c>
      <c r="Q262" s="126">
        <f>IF(ISERR(data!Y264),"",data!Y264)</f>
        <v>35.192728168903017</v>
      </c>
      <c r="R262" s="126">
        <f>'data 2 WNG adds'!I265</f>
        <v>2666.66</v>
      </c>
      <c r="S262" s="126">
        <f>IF(ISERR(data!AA264),"",data!AA264)</f>
        <v>24959.937600000001</v>
      </c>
    </row>
    <row r="263" spans="1:19">
      <c r="A263">
        <v>1633</v>
      </c>
      <c r="B263" s="126">
        <v>10</v>
      </c>
      <c r="C263" s="126">
        <v>25</v>
      </c>
      <c r="D263" s="126">
        <v>2331.5241000000001</v>
      </c>
      <c r="E263" s="126">
        <v>1.7485999999999999</v>
      </c>
      <c r="F263" s="126">
        <v>132.5</v>
      </c>
      <c r="G263" s="126">
        <v>1240.2</v>
      </c>
      <c r="H263" s="126">
        <v>5.9459</v>
      </c>
      <c r="I263" s="126">
        <v>0.41589999999999999</v>
      </c>
      <c r="J263" s="126">
        <v>25</v>
      </c>
      <c r="K263" s="126">
        <v>234</v>
      </c>
      <c r="L263" s="126">
        <v>21.554099999999998</v>
      </c>
      <c r="M263" s="126">
        <v>1.5076000000000001</v>
      </c>
      <c r="N263" s="126">
        <v>90.625</v>
      </c>
      <c r="O263" s="126">
        <v>848.25</v>
      </c>
      <c r="P263" s="126">
        <f>IF(ISERR(data!X265),"",data!X265)</f>
        <v>285.4055975916213</v>
      </c>
      <c r="Q263" s="126">
        <f>IF(ISERR(data!Y265),"",data!Y265)</f>
        <v>19.962887172324329</v>
      </c>
      <c r="R263" s="126">
        <f>'data 2 WNG adds'!I266</f>
        <v>1200</v>
      </c>
      <c r="S263" s="126">
        <f>IF(ISERR(data!AA265),"",data!AA265)</f>
        <v>11232.000000000002</v>
      </c>
    </row>
    <row r="264" spans="1:19">
      <c r="A264">
        <v>1634</v>
      </c>
      <c r="B264" s="126">
        <v>11</v>
      </c>
      <c r="C264" s="126">
        <v>27.5</v>
      </c>
      <c r="D264" s="126">
        <v>2564.6765</v>
      </c>
      <c r="E264" s="126">
        <v>1.9235</v>
      </c>
      <c r="F264" s="126">
        <v>115.625</v>
      </c>
      <c r="G264" s="126">
        <v>1082.25</v>
      </c>
      <c r="H264" s="126">
        <v>7.9480000000000004</v>
      </c>
      <c r="I264" s="126">
        <v>0.55589999999999995</v>
      </c>
      <c r="J264" s="126">
        <v>25</v>
      </c>
      <c r="K264" s="126">
        <v>234</v>
      </c>
      <c r="L264" s="126">
        <v>19.552</v>
      </c>
      <c r="M264" s="126">
        <v>1.3675999999999999</v>
      </c>
      <c r="N264" s="126">
        <v>61.5</v>
      </c>
      <c r="O264" s="126">
        <v>575.64</v>
      </c>
      <c r="P264" s="126">
        <f>IF(ISERR(data!X266),"",data!X266)</f>
        <v>317.91928922477081</v>
      </c>
      <c r="Q264" s="126">
        <f>IF(ISERR(data!Y266),"",data!Y266)</f>
        <v>22.237079280346819</v>
      </c>
      <c r="R264" s="126">
        <f>'data 2 WNG adds'!I267</f>
        <v>1000</v>
      </c>
      <c r="S264" s="126">
        <f>IF(ISERR(data!AA266),"",data!AA266)</f>
        <v>9360.0000000000018</v>
      </c>
    </row>
    <row r="265" spans="1:19">
      <c r="A265">
        <v>1635</v>
      </c>
      <c r="B265" s="126">
        <v>11</v>
      </c>
      <c r="C265" s="126">
        <v>27.5</v>
      </c>
      <c r="D265" s="126">
        <v>2564.6765</v>
      </c>
      <c r="E265" s="126">
        <v>1.9235</v>
      </c>
      <c r="F265" s="126">
        <v>86.5</v>
      </c>
      <c r="G265" s="126">
        <v>809.64</v>
      </c>
      <c r="H265" s="126">
        <v>15.942</v>
      </c>
      <c r="I265" s="126">
        <v>1.1151</v>
      </c>
      <c r="J265" s="126">
        <v>50</v>
      </c>
      <c r="K265" s="126">
        <v>468</v>
      </c>
      <c r="L265" s="126">
        <v>11.558</v>
      </c>
      <c r="M265" s="126">
        <v>0.80840000000000001</v>
      </c>
      <c r="N265" s="126">
        <v>36.25</v>
      </c>
      <c r="O265" s="126">
        <v>339.3</v>
      </c>
      <c r="P265" s="126" t="str">
        <f>IF(ISERR(data!X267),"",data!X267)</f>
        <v/>
      </c>
      <c r="Q265" s="126" t="str">
        <f>IF(ISERR(data!Y267),"",data!Y267)</f>
        <v/>
      </c>
      <c r="R265" s="126" t="str">
        <f>'data 2 WNG adds'!I268</f>
        <v/>
      </c>
      <c r="S265" s="126" t="str">
        <f>IF(ISERR(data!AA267),"",data!AA267)</f>
        <v/>
      </c>
    </row>
    <row r="266" spans="1:19">
      <c r="A266">
        <v>1636</v>
      </c>
      <c r="B266" s="126">
        <v>11</v>
      </c>
      <c r="C266" s="126">
        <v>27.5</v>
      </c>
      <c r="D266" s="126">
        <v>2564.6765</v>
      </c>
      <c r="E266" s="126">
        <v>1.9235</v>
      </c>
      <c r="F266" s="126">
        <v>86.25</v>
      </c>
      <c r="G266" s="126">
        <v>807.3</v>
      </c>
      <c r="H266" s="126">
        <v>18.155999999999999</v>
      </c>
      <c r="I266" s="126">
        <v>1.2699</v>
      </c>
      <c r="J266" s="126">
        <v>80</v>
      </c>
      <c r="K266" s="126">
        <v>662.4</v>
      </c>
      <c r="L266" s="126">
        <v>1.8440000000000001</v>
      </c>
      <c r="M266" s="126">
        <v>0.129</v>
      </c>
      <c r="N266" s="126">
        <v>8.125</v>
      </c>
      <c r="O266" s="126">
        <v>67.275000000000006</v>
      </c>
      <c r="P266" s="126" t="str">
        <f>IF(ISERR(data!X268),"",data!X268)</f>
        <v/>
      </c>
      <c r="Q266" s="126" t="str">
        <f>IF(ISERR(data!Y268),"",data!Y268)</f>
        <v/>
      </c>
      <c r="R266" s="126" t="str">
        <f>'data 2 WNG adds'!I269</f>
        <v/>
      </c>
      <c r="S266" s="126" t="str">
        <f>IF(ISERR(data!AA268),"",data!AA268)</f>
        <v/>
      </c>
    </row>
    <row r="267" spans="1:19">
      <c r="A267">
        <v>1637</v>
      </c>
      <c r="B267" s="126">
        <v>8</v>
      </c>
      <c r="C267" s="126">
        <v>20</v>
      </c>
      <c r="D267" s="126">
        <v>1865.2193</v>
      </c>
      <c r="E267" s="126">
        <v>1.3989</v>
      </c>
      <c r="F267" s="126">
        <v>88.125</v>
      </c>
      <c r="G267" s="126">
        <v>729.67499999999995</v>
      </c>
      <c r="H267" s="126">
        <v>0</v>
      </c>
      <c r="I267" s="126">
        <v>0</v>
      </c>
      <c r="J267" s="126">
        <v>0</v>
      </c>
      <c r="K267" s="126">
        <v>0</v>
      </c>
      <c r="L267" s="126">
        <v>0</v>
      </c>
      <c r="M267" s="126">
        <v>0</v>
      </c>
      <c r="N267" s="126">
        <v>0</v>
      </c>
      <c r="O267" s="126">
        <v>0</v>
      </c>
      <c r="P267" s="126">
        <f>IF(ISERR(data!X269),"",data!X269)</f>
        <v>347.71653543307087</v>
      </c>
      <c r="Q267" s="126">
        <f>IF(ISERR(data!Y269),"",data!Y269)</f>
        <v>24.32126777952756</v>
      </c>
      <c r="R267" s="126">
        <f>'data 2 WNG adds'!I270</f>
        <v>1840</v>
      </c>
      <c r="S267" s="126">
        <f>IF(ISERR(data!AA269),"",data!AA269)</f>
        <v>15235.200000000003</v>
      </c>
    </row>
    <row r="268" spans="1:19">
      <c r="A268">
        <v>1638</v>
      </c>
      <c r="B268" s="126">
        <v>0</v>
      </c>
      <c r="C268" s="126">
        <v>0</v>
      </c>
      <c r="D268" s="126">
        <v>0</v>
      </c>
      <c r="E268" s="126">
        <v>0</v>
      </c>
      <c r="F268" s="126">
        <v>0</v>
      </c>
      <c r="G268" s="126">
        <v>0</v>
      </c>
      <c r="H268" s="126">
        <v>65.325199999999995</v>
      </c>
      <c r="I268" s="126">
        <v>4.5692000000000004</v>
      </c>
      <c r="J268" s="126">
        <v>242</v>
      </c>
      <c r="K268" s="126">
        <v>2003.76</v>
      </c>
      <c r="L268" s="126">
        <v>-37.825200000000002</v>
      </c>
      <c r="M268" s="126">
        <v>-2.6457000000000002</v>
      </c>
      <c r="N268" s="126">
        <v>-140.125</v>
      </c>
      <c r="O268" s="126">
        <v>-1160.2349999999999</v>
      </c>
      <c r="P268" s="126">
        <f>IF(ISERR(data!X270),"",data!X270)</f>
        <v>431.90213132474383</v>
      </c>
      <c r="Q268" s="126">
        <f>IF(ISERR(data!Y270),"",data!Y270)</f>
        <v>30.209686109447855</v>
      </c>
      <c r="R268" s="126">
        <f>'data 2 WNG adds'!I271</f>
        <v>1600</v>
      </c>
      <c r="S268" s="126">
        <f>IF(ISERR(data!AA270),"",data!AA270)</f>
        <v>13248.000000000002</v>
      </c>
    </row>
    <row r="269" spans="1:19">
      <c r="A269">
        <v>1639</v>
      </c>
      <c r="B269" s="126">
        <v>11</v>
      </c>
      <c r="C269" s="126">
        <v>27.5</v>
      </c>
      <c r="D269" s="126">
        <v>2564.6765</v>
      </c>
      <c r="E269" s="126">
        <v>1.9235</v>
      </c>
      <c r="F269" s="126">
        <v>101.875</v>
      </c>
      <c r="G269" s="126">
        <v>843.52499999999998</v>
      </c>
      <c r="H269" s="126">
        <v>8.75</v>
      </c>
      <c r="I269" s="126">
        <v>0.61199999999999999</v>
      </c>
      <c r="J269" s="126">
        <v>30</v>
      </c>
      <c r="K269" s="126">
        <v>248.4</v>
      </c>
      <c r="L269" s="126">
        <v>26.25</v>
      </c>
      <c r="M269" s="126">
        <v>1.8361000000000001</v>
      </c>
      <c r="N269" s="126">
        <v>90</v>
      </c>
      <c r="O269" s="126">
        <v>745.2</v>
      </c>
      <c r="P269" s="126">
        <f>IF(ISERR(data!X271),"",data!X271)</f>
        <v>437.50029460363345</v>
      </c>
      <c r="Q269" s="126">
        <f>IF(ISERR(data!Y271),"",data!Y271)</f>
        <v>30.601253418749994</v>
      </c>
      <c r="R269" s="126">
        <f>'data 2 WNG adds'!I272</f>
        <v>1500</v>
      </c>
      <c r="S269" s="126">
        <f>IF(ISERR(data!AA271),"",data!AA271)</f>
        <v>12420.000000000002</v>
      </c>
    </row>
    <row r="270" spans="1:19">
      <c r="A270">
        <v>1640</v>
      </c>
      <c r="B270" s="126">
        <v>14</v>
      </c>
      <c r="C270" s="126">
        <v>35</v>
      </c>
      <c r="D270" s="126">
        <v>3264.1336999999999</v>
      </c>
      <c r="E270" s="126">
        <v>2.4481000000000002</v>
      </c>
      <c r="F270" s="126">
        <v>120</v>
      </c>
      <c r="G270" s="126">
        <v>993.6</v>
      </c>
      <c r="H270" s="126">
        <v>8.3961000000000006</v>
      </c>
      <c r="I270" s="126">
        <v>0.58730000000000004</v>
      </c>
      <c r="J270" s="126">
        <v>30</v>
      </c>
      <c r="K270" s="126">
        <v>248.4</v>
      </c>
      <c r="L270" s="126">
        <v>24.103899999999999</v>
      </c>
      <c r="M270" s="126">
        <v>1.6859999999999999</v>
      </c>
      <c r="N270" s="126">
        <v>86.125</v>
      </c>
      <c r="O270" s="126">
        <v>713.11500000000001</v>
      </c>
      <c r="P270" s="126">
        <f>IF(ISERR(data!X272),"",data!X272)</f>
        <v>559.74203461513605</v>
      </c>
      <c r="Q270" s="126">
        <f>IF(ISERR(data!Y272),"",data!Y272)</f>
        <v>39.151534437029056</v>
      </c>
      <c r="R270" s="126">
        <f>'data 2 WNG adds'!I273</f>
        <v>2000</v>
      </c>
      <c r="S270" s="126">
        <f>IF(ISERR(data!AA272),"",data!AA272)</f>
        <v>16560.000000000004</v>
      </c>
    </row>
    <row r="271" spans="1:19">
      <c r="A271">
        <v>1641</v>
      </c>
      <c r="B271" s="126">
        <v>13</v>
      </c>
      <c r="C271" s="126">
        <v>32.5</v>
      </c>
      <c r="D271" s="126">
        <v>3030.9812999999999</v>
      </c>
      <c r="E271" s="126">
        <v>2.2732000000000001</v>
      </c>
      <c r="F271" s="126">
        <v>116.125</v>
      </c>
      <c r="G271" s="126">
        <v>961.51499999999999</v>
      </c>
      <c r="H271" s="126">
        <v>6.2260999999999997</v>
      </c>
      <c r="I271" s="126">
        <v>0.4355</v>
      </c>
      <c r="J271" s="126">
        <v>24</v>
      </c>
      <c r="K271" s="126">
        <v>198.72</v>
      </c>
      <c r="L271" s="126">
        <v>46.274000000000001</v>
      </c>
      <c r="M271" s="126">
        <v>3.2366999999999999</v>
      </c>
      <c r="N271" s="126">
        <v>178.375</v>
      </c>
      <c r="O271" s="126">
        <v>1476.9449999999999</v>
      </c>
      <c r="P271" s="126">
        <f>IF(ISERR(data!X273),"",data!X273)</f>
        <v>518.83913875168389</v>
      </c>
      <c r="Q271" s="126">
        <f>IF(ISERR(data!Y273),"",data!Y273)</f>
        <v>36.290553776405183</v>
      </c>
      <c r="R271" s="126">
        <f>'data 2 WNG adds'!I274</f>
        <v>2000</v>
      </c>
      <c r="S271" s="126">
        <f>IF(ISERR(data!AA273),"",data!AA273)</f>
        <v>16560.000000000004</v>
      </c>
    </row>
    <row r="272" spans="1:19">
      <c r="A272">
        <v>1642</v>
      </c>
      <c r="B272" s="126">
        <v>21</v>
      </c>
      <c r="C272" s="126">
        <v>52.5</v>
      </c>
      <c r="D272" s="126">
        <v>4896.2004999999999</v>
      </c>
      <c r="E272" s="126">
        <v>3.6722000000000001</v>
      </c>
      <c r="F272" s="126">
        <v>202.375</v>
      </c>
      <c r="G272" s="126">
        <v>1675.665</v>
      </c>
      <c r="H272" s="126">
        <v>7.5449000000000002</v>
      </c>
      <c r="I272" s="126">
        <v>0.52769999999999995</v>
      </c>
      <c r="J272" s="126">
        <v>30</v>
      </c>
      <c r="K272" s="126">
        <v>248.4</v>
      </c>
      <c r="L272" s="126">
        <v>44.955100000000002</v>
      </c>
      <c r="M272" s="126">
        <v>3.1444000000000001</v>
      </c>
      <c r="N272" s="126">
        <v>178.75</v>
      </c>
      <c r="O272" s="126">
        <v>1480.05</v>
      </c>
      <c r="P272" s="126">
        <f>IF(ISERR(data!X274),"",data!X274)</f>
        <v>565.86864451727445</v>
      </c>
      <c r="Q272" s="126">
        <f>IF(ISERR(data!Y274),"",data!Y274)</f>
        <v>39.580064302095806</v>
      </c>
      <c r="R272" s="126">
        <f>'data 2 WNG adds'!I275</f>
        <v>2250</v>
      </c>
      <c r="S272" s="126">
        <f>IF(ISERR(data!AA274),"",data!AA274)</f>
        <v>18630.000000000004</v>
      </c>
    </row>
    <row r="273" spans="1:19">
      <c r="A273">
        <v>1643</v>
      </c>
      <c r="B273" s="126">
        <v>21</v>
      </c>
      <c r="C273" s="126">
        <v>52.5</v>
      </c>
      <c r="D273" s="126">
        <v>4896.2004999999999</v>
      </c>
      <c r="E273" s="126">
        <v>3.6722000000000001</v>
      </c>
      <c r="F273" s="126">
        <v>208.75</v>
      </c>
      <c r="G273" s="126">
        <v>1728.45</v>
      </c>
      <c r="H273" s="126">
        <v>2.8031000000000001</v>
      </c>
      <c r="I273" s="126">
        <v>0.1961</v>
      </c>
      <c r="J273" s="126">
        <v>24</v>
      </c>
      <c r="K273" s="126">
        <v>196.56</v>
      </c>
      <c r="L273" s="126">
        <v>59.697000000000003</v>
      </c>
      <c r="M273" s="126">
        <v>4.1755000000000004</v>
      </c>
      <c r="N273" s="126">
        <v>511.125</v>
      </c>
      <c r="O273" s="126">
        <v>4186.1138000000001</v>
      </c>
      <c r="P273" s="126">
        <f>IF(ISERR(data!X275),"",data!X275)</f>
        <v>294.02222555212796</v>
      </c>
      <c r="Q273" s="126">
        <f>IF(ISERR(data!Y275),"",data!Y275)</f>
        <v>20.56558303124584</v>
      </c>
      <c r="R273" s="126">
        <f>'data 2 WNG adds'!I276</f>
        <v>2517.4166</v>
      </c>
      <c r="S273" s="126">
        <f>IF(ISERR(data!AA275),"",data!AA275)</f>
        <v>20617.641953999999</v>
      </c>
    </row>
    <row r="274" spans="1:19">
      <c r="A274">
        <v>1644</v>
      </c>
      <c r="B274" s="126">
        <v>25</v>
      </c>
      <c r="C274" s="126">
        <v>62.5</v>
      </c>
      <c r="D274" s="126">
        <v>5828.8101999999999</v>
      </c>
      <c r="E274" s="126">
        <v>4.3715999999999999</v>
      </c>
      <c r="F274" s="126">
        <v>535.125</v>
      </c>
      <c r="G274" s="126">
        <v>4382.6737999999996</v>
      </c>
      <c r="H274" s="126">
        <v>2.1158000000000001</v>
      </c>
      <c r="I274" s="126">
        <v>0.14799999999999999</v>
      </c>
      <c r="J274" s="126">
        <v>20</v>
      </c>
      <c r="K274" s="126">
        <v>163.80000000000001</v>
      </c>
      <c r="L274" s="126">
        <v>47.8842</v>
      </c>
      <c r="M274" s="126">
        <v>3.3492999999999999</v>
      </c>
      <c r="N274" s="126">
        <v>452.625</v>
      </c>
      <c r="O274" s="126">
        <v>3706.9987999999998</v>
      </c>
      <c r="P274" s="126">
        <f>IF(ISERR(data!X276),"",data!X276)</f>
        <v>253.90125534105903</v>
      </c>
      <c r="Q274" s="126">
        <f>IF(ISERR(data!Y276),"",data!Y276)</f>
        <v>17.759294688177729</v>
      </c>
      <c r="R274" s="126">
        <f>'data 2 WNG adds'!I277</f>
        <v>2400</v>
      </c>
      <c r="S274" s="126">
        <f>IF(ISERR(data!AA276),"",data!AA276)</f>
        <v>19656</v>
      </c>
    </row>
    <row r="275" spans="1:19">
      <c r="A275">
        <v>1645</v>
      </c>
      <c r="B275" s="126">
        <v>20</v>
      </c>
      <c r="C275" s="126">
        <v>50</v>
      </c>
      <c r="D275" s="126">
        <v>4663.0481</v>
      </c>
      <c r="E275" s="126">
        <v>3.4973000000000001</v>
      </c>
      <c r="F275" s="126">
        <v>472.625</v>
      </c>
      <c r="G275" s="126">
        <v>3870.7988</v>
      </c>
      <c r="H275" s="126">
        <v>3.6793999999999998</v>
      </c>
      <c r="I275" s="126">
        <v>0.25740000000000002</v>
      </c>
      <c r="J275" s="126">
        <v>20</v>
      </c>
      <c r="K275" s="126">
        <v>163.80000000000001</v>
      </c>
      <c r="L275" s="126">
        <v>31.320699999999999</v>
      </c>
      <c r="M275" s="126">
        <v>2.1907000000000001</v>
      </c>
      <c r="N275" s="126">
        <v>170.25</v>
      </c>
      <c r="O275" s="126">
        <v>1394.3475000000001</v>
      </c>
      <c r="P275" s="126">
        <f>IF(ISERR(data!X277),"",data!X277)</f>
        <v>386.33403150281436</v>
      </c>
      <c r="Q275" s="126">
        <f>IF(ISERR(data!Y277),"",data!Y277)</f>
        <v>27.022394608935617</v>
      </c>
      <c r="R275" s="126">
        <f>'data 2 WNG adds'!I278</f>
        <v>2100</v>
      </c>
      <c r="S275" s="126">
        <f>IF(ISERR(data!AA277),"",data!AA277)</f>
        <v>17199</v>
      </c>
    </row>
    <row r="276" spans="1:19">
      <c r="A276">
        <v>1646</v>
      </c>
      <c r="B276" s="126">
        <v>14</v>
      </c>
      <c r="C276" s="126">
        <v>35</v>
      </c>
      <c r="D276" s="126">
        <v>3264.1336999999999</v>
      </c>
      <c r="E276" s="126">
        <v>2.4481000000000002</v>
      </c>
      <c r="F276" s="126">
        <v>190.25</v>
      </c>
      <c r="G276" s="126">
        <v>1558.1475</v>
      </c>
      <c r="H276" s="126">
        <v>0</v>
      </c>
      <c r="I276" s="126">
        <v>0</v>
      </c>
      <c r="J276" s="126">
        <v>0</v>
      </c>
      <c r="K276" s="126">
        <v>0</v>
      </c>
      <c r="L276" s="126">
        <v>35</v>
      </c>
      <c r="M276" s="126">
        <v>2.4481000000000002</v>
      </c>
      <c r="N276" s="126">
        <v>169.375</v>
      </c>
      <c r="O276" s="126">
        <v>1387.1813</v>
      </c>
      <c r="P276" s="126">
        <f>IF(ISERR(data!X278),"",data!X278)</f>
        <v>371.95597002463893</v>
      </c>
      <c r="Q276" s="126">
        <f>IF(ISERR(data!Y278),"",data!Y278)</f>
        <v>26.016711393653139</v>
      </c>
      <c r="R276" s="126">
        <f>'data 2 WNG adds'!I279</f>
        <v>1800</v>
      </c>
      <c r="S276" s="126">
        <f>IF(ISERR(data!AA278),"",data!AA278)</f>
        <v>14742</v>
      </c>
    </row>
    <row r="277" spans="1:19">
      <c r="A277">
        <v>1647</v>
      </c>
      <c r="B277" s="126">
        <v>14</v>
      </c>
      <c r="C277" s="126">
        <v>35</v>
      </c>
      <c r="D277" s="126">
        <v>3264.1336999999999</v>
      </c>
      <c r="E277" s="126">
        <v>2.4481000000000002</v>
      </c>
      <c r="F277" s="126">
        <v>169.375</v>
      </c>
      <c r="G277" s="126">
        <v>1387.1813</v>
      </c>
      <c r="H277" s="126">
        <v>5.1586999999999996</v>
      </c>
      <c r="I277" s="126">
        <v>0.36080000000000001</v>
      </c>
      <c r="J277" s="126">
        <v>25</v>
      </c>
      <c r="K277" s="126">
        <v>204.75</v>
      </c>
      <c r="L277" s="126">
        <v>27.3413</v>
      </c>
      <c r="M277" s="126">
        <v>1.9124000000000001</v>
      </c>
      <c r="N277" s="126">
        <v>132.5</v>
      </c>
      <c r="O277" s="126">
        <v>1085.175</v>
      </c>
      <c r="P277" s="126">
        <f>IF(ISERR(data!X279),"",data!X279)</f>
        <v>495.23842872139187</v>
      </c>
      <c r="Q277" s="126">
        <f>IF(ISERR(data!Y279),"",data!Y279)</f>
        <v>34.639786182857144</v>
      </c>
      <c r="R277" s="126">
        <f>'data 2 WNG adds'!I280</f>
        <v>2400</v>
      </c>
      <c r="S277" s="126">
        <f>IF(ISERR(data!AA279),"",data!AA279)</f>
        <v>19656</v>
      </c>
    </row>
    <row r="278" spans="1:19">
      <c r="A278">
        <v>1648</v>
      </c>
      <c r="B278" s="126">
        <v>13</v>
      </c>
      <c r="C278" s="126">
        <v>32.5</v>
      </c>
      <c r="D278" s="126">
        <v>3030.9812999999999</v>
      </c>
      <c r="E278" s="126">
        <v>2.2732000000000001</v>
      </c>
      <c r="F278" s="126">
        <v>157.5</v>
      </c>
      <c r="G278" s="126">
        <v>1289.925</v>
      </c>
      <c r="H278" s="126">
        <v>4.2705000000000002</v>
      </c>
      <c r="I278" s="126">
        <v>0.29870000000000002</v>
      </c>
      <c r="J278" s="126">
        <v>20</v>
      </c>
      <c r="K278" s="126">
        <v>163.80000000000001</v>
      </c>
      <c r="L278" s="126">
        <v>25.729600000000001</v>
      </c>
      <c r="M278" s="126">
        <v>1.7997000000000001</v>
      </c>
      <c r="N278" s="126">
        <v>120.5</v>
      </c>
      <c r="O278" s="126">
        <v>986.89499999999998</v>
      </c>
      <c r="P278" s="126">
        <f>IF(ISERR(data!X280),"",data!X280)</f>
        <v>533.80818863686852</v>
      </c>
      <c r="Q278" s="126">
        <f>IF(ISERR(data!Y280),"",data!Y280)</f>
        <v>37.337574074733098</v>
      </c>
      <c r="R278" s="126">
        <f>'data 2 WNG adds'!I281</f>
        <v>2500</v>
      </c>
      <c r="S278" s="126">
        <f>IF(ISERR(data!AA280),"",data!AA280)</f>
        <v>20475</v>
      </c>
    </row>
    <row r="279" spans="1:19">
      <c r="A279">
        <v>1649</v>
      </c>
      <c r="B279" s="126">
        <v>12</v>
      </c>
      <c r="C279" s="126">
        <v>30</v>
      </c>
      <c r="D279" s="126">
        <v>2797.8289</v>
      </c>
      <c r="E279" s="126">
        <v>2.0983999999999998</v>
      </c>
      <c r="F279" s="126">
        <v>140.5</v>
      </c>
      <c r="G279" s="126">
        <v>1150.6949999999999</v>
      </c>
      <c r="H279" s="126">
        <v>4.5646000000000004</v>
      </c>
      <c r="I279" s="126">
        <v>0.31929999999999997</v>
      </c>
      <c r="J279" s="126">
        <v>25</v>
      </c>
      <c r="K279" s="126">
        <v>204.75</v>
      </c>
      <c r="L279" s="126">
        <v>27.935400000000001</v>
      </c>
      <c r="M279" s="126">
        <v>1.954</v>
      </c>
      <c r="N279" s="126">
        <v>153</v>
      </c>
      <c r="O279" s="126">
        <v>1253.07</v>
      </c>
      <c r="P279" s="126">
        <f>IF(ISERR(data!X281),"",data!X281)</f>
        <v>540.44980212994585</v>
      </c>
      <c r="Q279" s="126">
        <f>IF(ISERR(data!Y281),"",data!Y281)</f>
        <v>37.8021262135955</v>
      </c>
      <c r="R279" s="126">
        <f>'data 2 WNG adds'!I282</f>
        <v>2960</v>
      </c>
      <c r="S279" s="126">
        <f>IF(ISERR(data!AA281),"",data!AA281)</f>
        <v>24242.399999999998</v>
      </c>
    </row>
    <row r="280" spans="1:19">
      <c r="A280">
        <v>1650</v>
      </c>
      <c r="B280" s="126">
        <v>13</v>
      </c>
      <c r="C280" s="126">
        <v>32.5</v>
      </c>
      <c r="D280" s="126">
        <v>3030.9812999999999</v>
      </c>
      <c r="E280" s="126">
        <v>2.2732000000000001</v>
      </c>
      <c r="F280" s="126">
        <v>178</v>
      </c>
      <c r="G280" s="126">
        <v>1457.82</v>
      </c>
      <c r="H280" s="126">
        <v>2.7759</v>
      </c>
      <c r="I280" s="126">
        <v>0.19420000000000001</v>
      </c>
      <c r="J280" s="126">
        <v>18</v>
      </c>
      <c r="K280" s="126">
        <v>147.41999999999999</v>
      </c>
      <c r="L280" s="126">
        <v>37.2241</v>
      </c>
      <c r="M280" s="126">
        <v>2.6036999999999999</v>
      </c>
      <c r="N280" s="126">
        <v>241.375</v>
      </c>
      <c r="O280" s="126">
        <v>1976.8613</v>
      </c>
      <c r="P280" s="126">
        <f>IF(ISERR(data!X282),"",data!X282)</f>
        <v>462.650913949178</v>
      </c>
      <c r="Q280" s="126">
        <f>IF(ISERR(data!Y282),"",data!Y282)</f>
        <v>32.360430465542173</v>
      </c>
      <c r="R280" s="126">
        <f>'data 2 WNG adds'!I283</f>
        <v>3000</v>
      </c>
      <c r="S280" s="126">
        <f>IF(ISERR(data!AA282),"",data!AA282)</f>
        <v>24570</v>
      </c>
    </row>
    <row r="281" spans="1:19">
      <c r="A281">
        <v>1651</v>
      </c>
      <c r="B281" s="126">
        <v>16</v>
      </c>
      <c r="C281" s="126">
        <v>40</v>
      </c>
      <c r="D281" s="126">
        <v>3730.4385000000002</v>
      </c>
      <c r="E281" s="126">
        <v>2.7978000000000001</v>
      </c>
      <c r="F281" s="126">
        <v>259.375</v>
      </c>
      <c r="G281" s="126">
        <v>2124.2813000000001</v>
      </c>
      <c r="H281" s="126">
        <v>3.5072999999999999</v>
      </c>
      <c r="I281" s="126">
        <v>0.24529999999999999</v>
      </c>
      <c r="J281" s="126">
        <v>30</v>
      </c>
      <c r="K281" s="126">
        <v>220.05</v>
      </c>
      <c r="L281" s="126">
        <v>31.492699999999999</v>
      </c>
      <c r="M281" s="126">
        <v>2.2027999999999999</v>
      </c>
      <c r="N281" s="126">
        <v>269.375</v>
      </c>
      <c r="O281" s="126">
        <v>1975.8656000000001</v>
      </c>
      <c r="P281" s="126">
        <f>IF(ISERR(data!X283),"",data!X283)</f>
        <v>248.43440528640568</v>
      </c>
      <c r="Q281" s="126">
        <f>IF(ISERR(data!Y283),"",data!Y283)</f>
        <v>17.376912170981218</v>
      </c>
      <c r="R281" s="126">
        <f>'data 2 WNG adds'!I284</f>
        <v>2125</v>
      </c>
      <c r="S281" s="126">
        <f>IF(ISERR(data!AA283),"",data!AA283)</f>
        <v>15586.874999999998</v>
      </c>
    </row>
    <row r="282" spans="1:19">
      <c r="A282">
        <v>1652</v>
      </c>
      <c r="B282" s="126">
        <v>14</v>
      </c>
      <c r="C282" s="126">
        <v>35</v>
      </c>
      <c r="D282" s="126">
        <v>3264.1336999999999</v>
      </c>
      <c r="E282" s="126">
        <v>2.4481000000000002</v>
      </c>
      <c r="F282" s="126">
        <v>299.375</v>
      </c>
      <c r="G282" s="126">
        <v>2195.9155999999998</v>
      </c>
      <c r="H282" s="126">
        <v>2.6230000000000002</v>
      </c>
      <c r="I282" s="126">
        <v>0.1835</v>
      </c>
      <c r="J282" s="126">
        <v>28</v>
      </c>
      <c r="K282" s="126">
        <v>205.38</v>
      </c>
      <c r="L282" s="126">
        <v>27.377099999999999</v>
      </c>
      <c r="M282" s="126">
        <v>1.9149</v>
      </c>
      <c r="N282" s="126">
        <v>292.25</v>
      </c>
      <c r="O282" s="126">
        <v>2143.6538</v>
      </c>
      <c r="P282" s="126">
        <f>IF(ISERR(data!X284),"",data!X284)</f>
        <v>224.8245073640619</v>
      </c>
      <c r="Q282" s="126">
        <f>IF(ISERR(data!Y284),"",data!Y284)</f>
        <v>15.725501924121781</v>
      </c>
      <c r="R282" s="126">
        <f>'data 2 WNG adds'!I285</f>
        <v>2400</v>
      </c>
      <c r="S282" s="126">
        <f>IF(ISERR(data!AA284),"",data!AA284)</f>
        <v>17603.999999999996</v>
      </c>
    </row>
    <row r="283" spans="1:19">
      <c r="A283">
        <v>1653</v>
      </c>
      <c r="B283" s="126">
        <v>12</v>
      </c>
      <c r="C283" s="126">
        <v>30</v>
      </c>
      <c r="D283" s="126">
        <v>2797.8289</v>
      </c>
      <c r="E283" s="126">
        <v>2.0983999999999998</v>
      </c>
      <c r="F283" s="126">
        <v>320.25</v>
      </c>
      <c r="G283" s="126">
        <v>2349.0338000000002</v>
      </c>
      <c r="H283" s="126">
        <v>2.1818</v>
      </c>
      <c r="I283" s="126">
        <v>0.15260000000000001</v>
      </c>
      <c r="J283" s="126">
        <v>28</v>
      </c>
      <c r="K283" s="126">
        <v>205.38</v>
      </c>
      <c r="L283" s="126">
        <v>20.318200000000001</v>
      </c>
      <c r="M283" s="126">
        <v>1.4212</v>
      </c>
      <c r="N283" s="126">
        <v>260.75</v>
      </c>
      <c r="O283" s="126">
        <v>1912.6013</v>
      </c>
      <c r="P283" s="126">
        <f>IF(ISERR(data!X285),"",data!X285)</f>
        <v>233.76639117967795</v>
      </c>
      <c r="Q283" s="126">
        <f>IF(ISERR(data!Y285),"",data!Y285)</f>
        <v>16.350948023376624</v>
      </c>
      <c r="R283" s="126">
        <f>'data 2 WNG adds'!I286</f>
        <v>3000</v>
      </c>
      <c r="S283" s="126">
        <f>IF(ISERR(data!AA285),"",data!AA285)</f>
        <v>22004.999999999996</v>
      </c>
    </row>
    <row r="284" spans="1:19">
      <c r="A284">
        <v>1654</v>
      </c>
      <c r="B284" s="126">
        <v>9</v>
      </c>
      <c r="C284" s="126">
        <v>22.5</v>
      </c>
      <c r="D284" s="126">
        <v>2098.3717000000001</v>
      </c>
      <c r="E284" s="126">
        <v>1.5738000000000001</v>
      </c>
      <c r="F284" s="126">
        <v>288.75</v>
      </c>
      <c r="G284" s="126">
        <v>2117.9812999999999</v>
      </c>
      <c r="H284" s="126">
        <v>3.2982</v>
      </c>
      <c r="I284" s="126">
        <v>0.23069999999999999</v>
      </c>
      <c r="J284" s="126">
        <v>30</v>
      </c>
      <c r="K284" s="126">
        <v>220.05</v>
      </c>
      <c r="L284" s="126">
        <v>26.701799999999999</v>
      </c>
      <c r="M284" s="126">
        <v>1.8676999999999999</v>
      </c>
      <c r="N284" s="126">
        <v>242.875</v>
      </c>
      <c r="O284" s="126">
        <v>1781.4881</v>
      </c>
      <c r="P284" s="126">
        <f>IF(ISERR(data!X286),"",data!X286)</f>
        <v>351.80967345654392</v>
      </c>
      <c r="Q284" s="126">
        <f>IF(ISERR(data!Y286),"",data!Y286)</f>
        <v>24.607565081447554</v>
      </c>
      <c r="R284" s="126">
        <f>'data 2 WNG adds'!I287</f>
        <v>3200</v>
      </c>
      <c r="S284" s="126">
        <f>IF(ISERR(data!AA286),"",data!AA286)</f>
        <v>23471.999999999996</v>
      </c>
    </row>
    <row r="285" spans="1:19">
      <c r="A285">
        <v>1655</v>
      </c>
      <c r="B285" s="126">
        <v>12</v>
      </c>
      <c r="C285" s="126">
        <v>30</v>
      </c>
      <c r="D285" s="126">
        <v>2797.8289</v>
      </c>
      <c r="E285" s="126">
        <v>2.0983999999999998</v>
      </c>
      <c r="F285" s="126">
        <v>272.875</v>
      </c>
      <c r="G285" s="126">
        <v>2001.5381</v>
      </c>
      <c r="H285" s="126">
        <v>14.2712</v>
      </c>
      <c r="I285" s="126">
        <v>0.99819999999999998</v>
      </c>
      <c r="J285" s="126">
        <v>70</v>
      </c>
      <c r="K285" s="126">
        <v>513.45000000000005</v>
      </c>
      <c r="L285" s="126">
        <v>10.728899999999999</v>
      </c>
      <c r="M285" s="126">
        <v>0.75039999999999996</v>
      </c>
      <c r="N285" s="126">
        <v>52.625</v>
      </c>
      <c r="O285" s="126">
        <v>386.00439999999998</v>
      </c>
      <c r="P285" s="126">
        <f>IF(ISERR(data!X287),"",data!X287)</f>
        <v>652.39595409075378</v>
      </c>
      <c r="Q285" s="126">
        <f>IF(ISERR(data!Y287),"",data!Y287)</f>
        <v>45.632275376146794</v>
      </c>
      <c r="R285" s="126">
        <f>'data 2 WNG adds'!I288</f>
        <v>3200</v>
      </c>
      <c r="S285" s="126">
        <f>IF(ISERR(data!AA287),"",data!AA287)</f>
        <v>23471.999999999996</v>
      </c>
    </row>
    <row r="286" spans="1:19">
      <c r="A286">
        <v>1656</v>
      </c>
      <c r="B286" s="126">
        <v>10</v>
      </c>
      <c r="C286" s="126">
        <v>25</v>
      </c>
      <c r="D286" s="126">
        <v>2331.5241000000001</v>
      </c>
      <c r="E286" s="126">
        <v>1.7485999999999999</v>
      </c>
      <c r="F286" s="126">
        <v>122.625</v>
      </c>
      <c r="G286" s="126">
        <v>899.45439999999996</v>
      </c>
      <c r="H286" s="126">
        <v>14.408099999999999</v>
      </c>
      <c r="I286" s="126">
        <v>1.0078</v>
      </c>
      <c r="J286" s="126">
        <v>78</v>
      </c>
      <c r="K286" s="126">
        <v>572.13</v>
      </c>
      <c r="L286" s="126">
        <v>13.091900000000001</v>
      </c>
      <c r="M286" s="126">
        <v>0.91569999999999996</v>
      </c>
      <c r="N286" s="126">
        <v>70.875</v>
      </c>
      <c r="O286" s="126">
        <v>519.86810000000003</v>
      </c>
      <c r="P286" s="126">
        <f>IF(ISERR(data!X288),"",data!X288)</f>
        <v>483.22450675357203</v>
      </c>
      <c r="Q286" s="126">
        <f>IF(ISERR(data!Y288),"",data!Y288)</f>
        <v>33.799464301420656</v>
      </c>
      <c r="R286" s="126">
        <f>'data 2 WNG adds'!I289</f>
        <v>2616</v>
      </c>
      <c r="S286" s="126">
        <f>IF(ISERR(data!AA288),"",data!AA288)</f>
        <v>19188.359999999997</v>
      </c>
    </row>
    <row r="287" spans="1:19">
      <c r="A287">
        <v>1657</v>
      </c>
      <c r="B287" s="126">
        <v>11</v>
      </c>
      <c r="C287" s="126">
        <v>27.5</v>
      </c>
      <c r="D287" s="126">
        <v>2564.6765</v>
      </c>
      <c r="E287" s="126">
        <v>1.9235</v>
      </c>
      <c r="F287" s="126">
        <v>148.875</v>
      </c>
      <c r="G287" s="126">
        <v>1091.9981</v>
      </c>
      <c r="H287" s="126">
        <v>7.8475000000000001</v>
      </c>
      <c r="I287" s="126">
        <v>0.54890000000000005</v>
      </c>
      <c r="J287" s="126">
        <v>35</v>
      </c>
      <c r="K287" s="126">
        <v>256.72500000000002</v>
      </c>
      <c r="L287" s="126">
        <v>17.1525</v>
      </c>
      <c r="M287" s="126">
        <v>1.1997</v>
      </c>
      <c r="N287" s="126">
        <v>76.5</v>
      </c>
      <c r="O287" s="126">
        <v>561.12750000000005</v>
      </c>
      <c r="P287" s="126">
        <f>IF(ISERR(data!X289),"",data!X289)</f>
        <v>672.64619285632295</v>
      </c>
      <c r="Q287" s="126">
        <f>IF(ISERR(data!Y289),"",data!Y289)</f>
        <v>47.048691995515689</v>
      </c>
      <c r="R287" s="126">
        <f>'data 2 WNG adds'!I290</f>
        <v>3000</v>
      </c>
      <c r="S287" s="126">
        <f>IF(ISERR(data!AA289),"",data!AA289)</f>
        <v>22004.999999999996</v>
      </c>
    </row>
    <row r="288" spans="1:19">
      <c r="A288">
        <v>1658</v>
      </c>
      <c r="B288" s="126">
        <v>10</v>
      </c>
      <c r="C288" s="126">
        <v>25</v>
      </c>
      <c r="D288" s="126">
        <v>2331.5241000000001</v>
      </c>
      <c r="E288" s="126">
        <v>1.7485999999999999</v>
      </c>
      <c r="F288" s="126">
        <v>111.5</v>
      </c>
      <c r="G288" s="126">
        <v>817.85249999999996</v>
      </c>
      <c r="H288" s="126">
        <v>8.8202999999999996</v>
      </c>
      <c r="I288" s="126">
        <v>0.6169</v>
      </c>
      <c r="J288" s="126">
        <v>40</v>
      </c>
      <c r="K288" s="126">
        <v>293.39999999999998</v>
      </c>
      <c r="L288" s="126">
        <v>16.1797</v>
      </c>
      <c r="M288" s="126">
        <v>1.1316999999999999</v>
      </c>
      <c r="N288" s="126">
        <v>73.375</v>
      </c>
      <c r="O288" s="126">
        <v>538.2056</v>
      </c>
      <c r="P288" s="126">
        <f>IF(ISERR(data!X290),"",data!X290)</f>
        <v>573.319018916716</v>
      </c>
      <c r="Q288" s="126">
        <f>IF(ISERR(data!Y290),"",data!Y290)</f>
        <v>40.101185768467474</v>
      </c>
      <c r="R288" s="126">
        <f>'data 2 WNG adds'!I291</f>
        <v>2600</v>
      </c>
      <c r="S288" s="126">
        <f>IF(ISERR(data!AA290),"",data!AA290)</f>
        <v>19070.999999999996</v>
      </c>
    </row>
    <row r="289" spans="1:19">
      <c r="A289">
        <v>1659</v>
      </c>
      <c r="B289" s="126">
        <v>10</v>
      </c>
      <c r="C289" s="126">
        <v>25</v>
      </c>
      <c r="D289" s="126">
        <v>2331.5241000000001</v>
      </c>
      <c r="E289" s="126">
        <v>1.7485999999999999</v>
      </c>
      <c r="F289" s="126">
        <v>113.375</v>
      </c>
      <c r="G289" s="126">
        <v>831.60559999999998</v>
      </c>
      <c r="H289" s="126">
        <v>5.6905999999999999</v>
      </c>
      <c r="I289" s="126">
        <v>0.39800000000000002</v>
      </c>
      <c r="J289" s="126">
        <v>40</v>
      </c>
      <c r="K289" s="126">
        <v>293.39999999999998</v>
      </c>
      <c r="L289" s="126">
        <v>24.3094</v>
      </c>
      <c r="M289" s="126">
        <v>1.7002999999999999</v>
      </c>
      <c r="N289" s="126">
        <v>170.875</v>
      </c>
      <c r="O289" s="126">
        <v>1253.3680999999999</v>
      </c>
      <c r="P289" s="126">
        <f>IF(ISERR(data!X291),"",data!X291)</f>
        <v>455.24630536789294</v>
      </c>
      <c r="Q289" s="126">
        <f>IF(ISERR(data!Y291),"",data!Y291)</f>
        <v>31.842510120213401</v>
      </c>
      <c r="R289" s="126">
        <f>'data 2 WNG adds'!I292</f>
        <v>3200</v>
      </c>
      <c r="S289" s="126">
        <f>IF(ISERR(data!AA291),"",data!AA291)</f>
        <v>23471.999999999996</v>
      </c>
    </row>
    <row r="290" spans="1:19">
      <c r="A290">
        <v>1660</v>
      </c>
      <c r="B290" s="126">
        <v>12</v>
      </c>
      <c r="C290" s="126">
        <v>30</v>
      </c>
      <c r="D290" s="126">
        <v>2797.8289</v>
      </c>
      <c r="E290" s="126">
        <v>2.0983999999999998</v>
      </c>
      <c r="F290" s="126">
        <v>210.875</v>
      </c>
      <c r="G290" s="126">
        <v>1546.7681</v>
      </c>
      <c r="H290" s="126">
        <v>11.514699999999999</v>
      </c>
      <c r="I290" s="126">
        <v>0.8054</v>
      </c>
      <c r="J290" s="126">
        <v>70</v>
      </c>
      <c r="K290" s="126">
        <v>513.45000000000005</v>
      </c>
      <c r="L290" s="126">
        <v>18.485299999999999</v>
      </c>
      <c r="M290" s="126">
        <v>1.2929999999999999</v>
      </c>
      <c r="N290" s="126">
        <v>112.375</v>
      </c>
      <c r="O290" s="126">
        <v>824.27059999999994</v>
      </c>
      <c r="P290" s="126">
        <f>IF(ISERR(data!X292),"",data!X292)</f>
        <v>542.83792550839541</v>
      </c>
      <c r="Q290" s="126">
        <f>IF(ISERR(data!Y292),"",data!Y292)</f>
        <v>37.969165115284433</v>
      </c>
      <c r="R290" s="126">
        <f>'data 2 WNG adds'!I293</f>
        <v>3300</v>
      </c>
      <c r="S290" s="126">
        <f>IF(ISERR(data!AA292),"",data!AA292)</f>
        <v>24205.499999999996</v>
      </c>
    </row>
    <row r="291" spans="1:19">
      <c r="A291">
        <v>1661</v>
      </c>
      <c r="B291" s="126">
        <v>12</v>
      </c>
      <c r="C291" s="126">
        <v>30</v>
      </c>
      <c r="D291" s="126">
        <v>2797.8289</v>
      </c>
      <c r="E291" s="126">
        <v>2.0983999999999998</v>
      </c>
      <c r="F291" s="126">
        <v>182.375</v>
      </c>
      <c r="G291" s="126">
        <v>1337.7206000000001</v>
      </c>
      <c r="H291" s="126">
        <v>9.7995999999999999</v>
      </c>
      <c r="I291" s="126">
        <v>0.68540000000000001</v>
      </c>
      <c r="J291" s="126">
        <v>60</v>
      </c>
      <c r="K291" s="126">
        <v>440.1</v>
      </c>
      <c r="L291" s="126">
        <v>17.700500000000002</v>
      </c>
      <c r="M291" s="126">
        <v>1.2381</v>
      </c>
      <c r="N291" s="126">
        <v>108.375</v>
      </c>
      <c r="O291" s="126">
        <v>794.93060000000003</v>
      </c>
      <c r="P291" s="126">
        <f>IF(ISERR(data!X293),"",data!X293)</f>
        <v>489.9780582261501</v>
      </c>
      <c r="Q291" s="126">
        <f>IF(ISERR(data!Y293),"",data!Y293)</f>
        <v>34.271846017817374</v>
      </c>
      <c r="R291" s="126">
        <f>'data 2 WNG adds'!I294</f>
        <v>3000</v>
      </c>
      <c r="S291" s="126">
        <f>IF(ISERR(data!AA293),"",data!AA293)</f>
        <v>22004.999999999996</v>
      </c>
    </row>
    <row r="292" spans="1:19">
      <c r="A292">
        <v>1662</v>
      </c>
      <c r="B292" s="126">
        <v>11</v>
      </c>
      <c r="C292" s="126">
        <v>27.5</v>
      </c>
      <c r="D292" s="126">
        <v>2564.6765</v>
      </c>
      <c r="E292" s="126">
        <v>1.9235</v>
      </c>
      <c r="F292" s="126">
        <v>168.375</v>
      </c>
      <c r="G292" s="126">
        <v>1235.0306</v>
      </c>
      <c r="H292" s="126">
        <v>8.4557000000000002</v>
      </c>
      <c r="I292" s="126">
        <v>0.59140000000000004</v>
      </c>
      <c r="J292" s="126">
        <v>60</v>
      </c>
      <c r="K292" s="126">
        <v>440.1</v>
      </c>
      <c r="L292" s="126">
        <v>21.5443</v>
      </c>
      <c r="M292" s="126">
        <v>1.5068999999999999</v>
      </c>
      <c r="N292" s="126">
        <v>152.875</v>
      </c>
      <c r="O292" s="126">
        <v>1121.3380999999999</v>
      </c>
      <c r="P292" s="126">
        <f>IF(ISERR(data!X294),"",data!X294)</f>
        <v>620.08262541925933</v>
      </c>
      <c r="Q292" s="126">
        <f>IF(ISERR(data!Y294),"",data!Y294)</f>
        <v>43.372097790722258</v>
      </c>
      <c r="R292" s="126">
        <f>'data 2 WNG adds'!I295</f>
        <v>4400</v>
      </c>
      <c r="S292" s="126">
        <f>IF(ISERR(data!AA294),"",data!AA294)</f>
        <v>32273.999999999996</v>
      </c>
    </row>
    <row r="293" spans="1:19">
      <c r="A293">
        <v>1663</v>
      </c>
      <c r="B293" s="126">
        <v>12</v>
      </c>
      <c r="C293" s="126">
        <v>30</v>
      </c>
      <c r="D293" s="126">
        <v>2797.8289</v>
      </c>
      <c r="E293" s="126">
        <v>2.0983999999999998</v>
      </c>
      <c r="F293" s="126">
        <v>212.875</v>
      </c>
      <c r="G293" s="126">
        <v>1561.4381000000001</v>
      </c>
      <c r="H293" s="126">
        <v>12.5984</v>
      </c>
      <c r="I293" s="126">
        <v>0.88119999999999998</v>
      </c>
      <c r="J293" s="126">
        <v>60</v>
      </c>
      <c r="K293" s="126">
        <v>440.1</v>
      </c>
      <c r="L293" s="126">
        <v>17.401599999999998</v>
      </c>
      <c r="M293" s="126">
        <v>1.2172000000000001</v>
      </c>
      <c r="N293" s="126">
        <v>82.875</v>
      </c>
      <c r="O293" s="126">
        <v>607.88810000000001</v>
      </c>
      <c r="P293" s="126">
        <f>IF(ISERR(data!X295),"",data!X295)</f>
        <v>650.91907348602081</v>
      </c>
      <c r="Q293" s="126">
        <f>IF(ISERR(data!Y295),"",data!Y295)</f>
        <v>45.528973965354339</v>
      </c>
      <c r="R293" s="126">
        <f>'data 2 WNG adds'!I296</f>
        <v>3100</v>
      </c>
      <c r="S293" s="126">
        <f>IF(ISERR(data!AA295),"",data!AA295)</f>
        <v>22738.499999999996</v>
      </c>
    </row>
    <row r="294" spans="1:19">
      <c r="A294">
        <v>1664</v>
      </c>
      <c r="B294" s="126">
        <v>12</v>
      </c>
      <c r="C294" s="126">
        <v>30</v>
      </c>
      <c r="D294" s="126">
        <v>2797.8289</v>
      </c>
      <c r="E294" s="126">
        <v>2.0983999999999998</v>
      </c>
      <c r="F294" s="126">
        <v>142.875</v>
      </c>
      <c r="G294" s="126">
        <v>1047.9881</v>
      </c>
      <c r="H294" s="126">
        <v>8.9501000000000008</v>
      </c>
      <c r="I294" s="126">
        <v>0.626</v>
      </c>
      <c r="J294" s="126">
        <v>40</v>
      </c>
      <c r="K294" s="126">
        <v>293.39999999999998</v>
      </c>
      <c r="L294" s="126">
        <v>23.549900000000001</v>
      </c>
      <c r="M294" s="126">
        <v>1.6472</v>
      </c>
      <c r="N294" s="126">
        <v>105.25</v>
      </c>
      <c r="O294" s="126">
        <v>772.00879999999995</v>
      </c>
      <c r="P294" s="126">
        <f>IF(ISERR(data!X296),"",data!X296)</f>
        <v>563.27777534089091</v>
      </c>
      <c r="Q294" s="126">
        <f>IF(ISERR(data!Y296),"",data!Y296)</f>
        <v>39.398844208716973</v>
      </c>
      <c r="R294" s="126">
        <f>'data 2 WNG adds'!I297</f>
        <v>2517.4166700000001</v>
      </c>
      <c r="S294" s="126">
        <f>IF(ISERR(data!AA296),"",data!AA296)</f>
        <v>18465.251274449998</v>
      </c>
    </row>
    <row r="295" spans="1:19">
      <c r="A295">
        <v>1665</v>
      </c>
      <c r="B295" s="126">
        <v>13</v>
      </c>
      <c r="C295" s="126">
        <v>32.5</v>
      </c>
      <c r="D295" s="126">
        <v>3030.9812999999999</v>
      </c>
      <c r="E295" s="126">
        <v>2.2732000000000001</v>
      </c>
      <c r="F295" s="126">
        <v>145.25</v>
      </c>
      <c r="G295" s="126">
        <v>1065.4087999999999</v>
      </c>
      <c r="H295" s="126">
        <v>8.1911000000000005</v>
      </c>
      <c r="I295" s="126">
        <v>0.57289999999999996</v>
      </c>
      <c r="J295" s="126">
        <v>40</v>
      </c>
      <c r="K295" s="126">
        <v>293.39999999999998</v>
      </c>
      <c r="L295" s="126">
        <v>21.808900000000001</v>
      </c>
      <c r="M295" s="126">
        <v>1.5254000000000001</v>
      </c>
      <c r="N295" s="126">
        <v>106.5</v>
      </c>
      <c r="O295" s="126">
        <v>781.17750000000001</v>
      </c>
      <c r="P295" s="126">
        <f>IF(ISERR(data!X297),"",data!X297)</f>
        <v>614.33488467014342</v>
      </c>
      <c r="Q295" s="126">
        <f>IF(ISERR(data!Y297),"",data!Y297)</f>
        <v>42.970068184300338</v>
      </c>
      <c r="R295" s="126">
        <f>'data 2 WNG adds'!I298</f>
        <v>3000</v>
      </c>
      <c r="S295" s="126">
        <f>IF(ISERR(data!AA297),"",data!AA297)</f>
        <v>22004.999999999996</v>
      </c>
    </row>
    <row r="296" spans="1:19">
      <c r="A296">
        <v>1666</v>
      </c>
      <c r="B296" s="126">
        <v>12</v>
      </c>
      <c r="C296" s="126">
        <v>30</v>
      </c>
      <c r="D296" s="126">
        <v>2797.8289</v>
      </c>
      <c r="E296" s="126">
        <v>2.0983999999999998</v>
      </c>
      <c r="F296" s="126">
        <v>146.5</v>
      </c>
      <c r="G296" s="126">
        <v>1074.5775000000001</v>
      </c>
      <c r="H296" s="126">
        <v>10.925700000000001</v>
      </c>
      <c r="I296" s="126">
        <v>0.76419999999999999</v>
      </c>
      <c r="J296" s="126">
        <v>60</v>
      </c>
      <c r="K296" s="126">
        <v>440.1</v>
      </c>
      <c r="L296" s="126">
        <v>19.074400000000001</v>
      </c>
      <c r="M296" s="126">
        <v>1.3342000000000001</v>
      </c>
      <c r="N296" s="126">
        <v>104.75</v>
      </c>
      <c r="O296" s="126">
        <v>768.34130000000005</v>
      </c>
      <c r="P296" s="126">
        <f>IF(ISERR(data!X298),"",data!X298)</f>
        <v>531.71507731753968</v>
      </c>
      <c r="Q296" s="126">
        <f>IF(ISERR(data!Y298),"",data!Y298)</f>
        <v>37.191169990652504</v>
      </c>
      <c r="R296" s="126">
        <f>'data 2 WNG adds'!I299</f>
        <v>2920</v>
      </c>
      <c r="S296" s="126">
        <f>IF(ISERR(data!AA298),"",data!AA298)</f>
        <v>21418.199999999997</v>
      </c>
    </row>
    <row r="297" spans="1:19">
      <c r="A297">
        <v>1667</v>
      </c>
      <c r="B297" s="126">
        <v>12</v>
      </c>
      <c r="C297" s="126">
        <v>30</v>
      </c>
      <c r="D297" s="126">
        <v>2797.8289</v>
      </c>
      <c r="E297" s="126">
        <v>2.0983999999999998</v>
      </c>
      <c r="F297" s="126">
        <v>164.75</v>
      </c>
      <c r="G297" s="126">
        <v>1208.4413</v>
      </c>
      <c r="H297" s="126">
        <v>16.9163</v>
      </c>
      <c r="I297" s="126">
        <v>1.1832</v>
      </c>
      <c r="J297" s="126">
        <v>80</v>
      </c>
      <c r="K297" s="126">
        <v>586.79999999999995</v>
      </c>
      <c r="L297" s="126">
        <v>13.0837</v>
      </c>
      <c r="M297" s="126">
        <v>0.91510000000000002</v>
      </c>
      <c r="N297" s="126">
        <v>61.875</v>
      </c>
      <c r="O297" s="126">
        <v>453.85309999999998</v>
      </c>
      <c r="P297" s="126">
        <f>IF(ISERR(data!X299),"",data!X299)</f>
        <v>634.36166064617464</v>
      </c>
      <c r="Q297" s="126">
        <f>IF(ISERR(data!Y299),"",data!Y299)</f>
        <v>44.370854548017618</v>
      </c>
      <c r="R297" s="126">
        <f>'data 2 WNG adds'!I300</f>
        <v>3000</v>
      </c>
      <c r="S297" s="126">
        <f>IF(ISERR(data!AA299),"",data!AA299)</f>
        <v>22004.999999999996</v>
      </c>
    </row>
    <row r="298" spans="1:19">
      <c r="A298">
        <v>1668</v>
      </c>
      <c r="B298" s="126">
        <v>12</v>
      </c>
      <c r="C298" s="126">
        <v>30</v>
      </c>
      <c r="D298" s="126">
        <v>2797.8289</v>
      </c>
      <c r="E298" s="126">
        <v>2.0983999999999998</v>
      </c>
      <c r="F298" s="126">
        <v>141.875</v>
      </c>
      <c r="G298" s="126">
        <v>1040.6531</v>
      </c>
      <c r="H298" s="126">
        <v>12.926399999999999</v>
      </c>
      <c r="I298" s="126">
        <v>0.90410000000000001</v>
      </c>
      <c r="J298" s="126">
        <v>60</v>
      </c>
      <c r="K298" s="126">
        <v>440.1</v>
      </c>
      <c r="L298" s="126">
        <v>17.073599999999999</v>
      </c>
      <c r="M298" s="126">
        <v>1.1941999999999999</v>
      </c>
      <c r="N298" s="126">
        <v>79.25</v>
      </c>
      <c r="O298" s="126">
        <v>581.29880000000003</v>
      </c>
      <c r="P298" s="126" t="str">
        <f>IF(ISERR(data!X300),"",data!X300)</f>
        <v/>
      </c>
      <c r="Q298" s="126" t="str">
        <f>IF(ISERR(data!Y300),"",data!Y300)</f>
        <v/>
      </c>
      <c r="R298" s="126" t="str">
        <f>'data 2 WNG adds'!I301</f>
        <v/>
      </c>
      <c r="S298" s="126" t="str">
        <f>IF(ISERR(data!AA300),"",data!AA300)</f>
        <v/>
      </c>
    </row>
    <row r="299" spans="1:19">
      <c r="A299">
        <v>1669</v>
      </c>
      <c r="B299" s="126">
        <v>12</v>
      </c>
      <c r="C299" s="126">
        <v>30</v>
      </c>
      <c r="D299" s="126">
        <v>2797.8289</v>
      </c>
      <c r="E299" s="126">
        <v>2.0983999999999998</v>
      </c>
      <c r="F299" s="126">
        <v>139.25</v>
      </c>
      <c r="G299" s="126">
        <v>1021.3988000000001</v>
      </c>
      <c r="H299" s="126">
        <v>6.0708000000000002</v>
      </c>
      <c r="I299" s="126">
        <v>0.42459999999999998</v>
      </c>
      <c r="J299" s="126">
        <v>40</v>
      </c>
      <c r="K299" s="126">
        <v>293.39999999999998</v>
      </c>
      <c r="L299" s="126">
        <v>38.929200000000002</v>
      </c>
      <c r="M299" s="126">
        <v>2.7229000000000001</v>
      </c>
      <c r="N299" s="126">
        <v>256.5</v>
      </c>
      <c r="O299" s="126">
        <v>1881.4275</v>
      </c>
      <c r="P299" s="126">
        <f>IF(ISERR(data!X301),"",data!X301)</f>
        <v>455.31227961640479</v>
      </c>
      <c r="Q299" s="126">
        <f>IF(ISERR(data!Y301),"",data!Y301)</f>
        <v>31.847124733558175</v>
      </c>
      <c r="R299" s="126">
        <f>'data 2 WNG adds'!I302</f>
        <v>3000</v>
      </c>
      <c r="S299" s="126">
        <f>IF(ISERR(data!AA301),"",data!AA301)</f>
        <v>22004.999999999996</v>
      </c>
    </row>
    <row r="300" spans="1:19">
      <c r="A300">
        <v>1670</v>
      </c>
      <c r="B300" s="126">
        <v>18</v>
      </c>
      <c r="C300" s="126">
        <v>45</v>
      </c>
      <c r="D300" s="126">
        <v>4196.7433000000001</v>
      </c>
      <c r="E300" s="126">
        <v>3.1476000000000002</v>
      </c>
      <c r="F300" s="126">
        <v>296.5</v>
      </c>
      <c r="G300" s="126">
        <v>2174.8274999999999</v>
      </c>
      <c r="H300" s="126">
        <v>9.7188999999999997</v>
      </c>
      <c r="I300" s="126">
        <v>0.67979999999999996</v>
      </c>
      <c r="J300" s="126">
        <v>60</v>
      </c>
      <c r="K300" s="126">
        <v>440.1</v>
      </c>
      <c r="L300" s="126">
        <v>32.781100000000002</v>
      </c>
      <c r="M300" s="126">
        <v>2.2928999999999999</v>
      </c>
      <c r="N300" s="126">
        <v>202.375</v>
      </c>
      <c r="O300" s="126">
        <v>1484.4205999999999</v>
      </c>
      <c r="P300" s="126" t="str">
        <f>IF(ISERR(data!X302),"",data!X302)</f>
        <v/>
      </c>
      <c r="Q300" s="126" t="str">
        <f>IF(ISERR(data!Y302),"",data!Y302)</f>
        <v/>
      </c>
      <c r="R300" s="126" t="str">
        <f>'data 2 WNG adds'!I303</f>
        <v/>
      </c>
      <c r="S300" s="126" t="str">
        <f>IF(ISERR(data!AA302),"",data!AA302)</f>
        <v/>
      </c>
    </row>
    <row r="301" spans="1:19">
      <c r="A301">
        <v>1671</v>
      </c>
      <c r="B301" s="126">
        <v>17</v>
      </c>
      <c r="C301" s="126">
        <v>42.5</v>
      </c>
      <c r="D301" s="126">
        <v>3963.5909000000001</v>
      </c>
      <c r="E301" s="126">
        <v>2.9727000000000001</v>
      </c>
      <c r="F301" s="126">
        <v>262.375</v>
      </c>
      <c r="G301" s="126">
        <v>1924.5206000000001</v>
      </c>
      <c r="H301" s="126">
        <v>23.889800000000001</v>
      </c>
      <c r="I301" s="126">
        <v>1.671</v>
      </c>
      <c r="J301" s="126">
        <v>120</v>
      </c>
      <c r="K301" s="126">
        <v>880.2</v>
      </c>
      <c r="L301" s="126">
        <v>8.6103000000000005</v>
      </c>
      <c r="M301" s="126">
        <v>0.60229999999999995</v>
      </c>
      <c r="N301" s="126">
        <v>43.25</v>
      </c>
      <c r="O301" s="126">
        <v>317.23880000000003</v>
      </c>
      <c r="P301" s="126">
        <f>IF(ISERR(data!X303),"",data!X303)</f>
        <v>796.32519166533132</v>
      </c>
      <c r="Q301" s="126">
        <f>IF(ISERR(data!Y303),"",data!Y303)</f>
        <v>55.699503050535974</v>
      </c>
      <c r="R301" s="126">
        <f>'data 2 WNG adds'!I304</f>
        <v>4000</v>
      </c>
      <c r="S301" s="126">
        <f>IF(ISERR(data!AA303),"",data!AA303)</f>
        <v>29339.999999999996</v>
      </c>
    </row>
    <row r="302" spans="1:19">
      <c r="A302">
        <v>1672</v>
      </c>
      <c r="B302" s="126">
        <v>13</v>
      </c>
      <c r="C302" s="126">
        <v>32.5</v>
      </c>
      <c r="D302" s="126">
        <v>3030.9812999999999</v>
      </c>
      <c r="E302" s="126">
        <v>2.2732000000000001</v>
      </c>
      <c r="F302" s="126">
        <v>163.25</v>
      </c>
      <c r="G302" s="126">
        <v>1197.4387999999999</v>
      </c>
      <c r="H302" s="126">
        <v>12.234500000000001</v>
      </c>
      <c r="I302" s="126">
        <v>0.85580000000000001</v>
      </c>
      <c r="J302" s="126">
        <v>60</v>
      </c>
      <c r="K302" s="126">
        <v>440.1</v>
      </c>
      <c r="L302" s="126">
        <v>17.765499999999999</v>
      </c>
      <c r="M302" s="126">
        <v>1.2425999999999999</v>
      </c>
      <c r="N302" s="126">
        <v>87.125</v>
      </c>
      <c r="O302" s="126">
        <v>639.06190000000004</v>
      </c>
      <c r="P302" s="126">
        <f>IF(ISERR(data!X304),"",data!X304)</f>
        <v>570.94346007746901</v>
      </c>
      <c r="Q302" s="126">
        <f>IF(ISERR(data!Y304),"",data!Y304)</f>
        <v>39.935025701954117</v>
      </c>
      <c r="R302" s="126">
        <f>'data 2 WNG adds'!I305</f>
        <v>2800</v>
      </c>
      <c r="S302" s="126">
        <f>IF(ISERR(data!AA304),"",data!AA304)</f>
        <v>20537.999999999996</v>
      </c>
    </row>
    <row r="303" spans="1:19">
      <c r="A303">
        <v>1673</v>
      </c>
      <c r="B303" s="126">
        <v>12</v>
      </c>
      <c r="C303" s="126">
        <v>30</v>
      </c>
      <c r="D303" s="126">
        <v>2797.8289</v>
      </c>
      <c r="E303" s="126">
        <v>2.0983999999999998</v>
      </c>
      <c r="F303" s="126">
        <v>147.125</v>
      </c>
      <c r="G303" s="126">
        <v>1079.1619000000001</v>
      </c>
      <c r="H303" s="126">
        <v>14.325100000000001</v>
      </c>
      <c r="I303" s="126">
        <v>1.002</v>
      </c>
      <c r="J303" s="126">
        <v>60</v>
      </c>
      <c r="K303" s="126">
        <v>440.1</v>
      </c>
      <c r="L303" s="126">
        <v>18.174900000000001</v>
      </c>
      <c r="M303" s="126">
        <v>1.2713000000000001</v>
      </c>
      <c r="N303" s="126">
        <v>76.125</v>
      </c>
      <c r="O303" s="126">
        <v>558.37689999999998</v>
      </c>
      <c r="P303" s="126">
        <f>IF(ISERR(data!X305),"",data!X305)</f>
        <v>620.75340239182731</v>
      </c>
      <c r="Q303" s="126">
        <f>IF(ISERR(data!Y305),"",data!Y305)</f>
        <v>43.41901573884298</v>
      </c>
      <c r="R303" s="126">
        <f>'data 2 WNG adds'!I306</f>
        <v>2600</v>
      </c>
      <c r="S303" s="126">
        <f>IF(ISERR(data!AA305),"",data!AA305)</f>
        <v>19070.999999999996</v>
      </c>
    </row>
    <row r="304" spans="1:19">
      <c r="A304">
        <v>1674</v>
      </c>
      <c r="B304" s="126">
        <v>13</v>
      </c>
      <c r="C304" s="126">
        <v>32.5</v>
      </c>
      <c r="D304" s="126">
        <v>3030.9812999999999</v>
      </c>
      <c r="E304" s="126">
        <v>2.2732000000000001</v>
      </c>
      <c r="F304" s="126">
        <v>136.125</v>
      </c>
      <c r="G304" s="126">
        <v>998.4769</v>
      </c>
      <c r="H304" s="126">
        <v>12.062799999999999</v>
      </c>
      <c r="I304" s="126">
        <v>0.84370000000000001</v>
      </c>
      <c r="J304" s="126">
        <v>48</v>
      </c>
      <c r="K304" s="126">
        <v>352.08</v>
      </c>
      <c r="L304" s="126">
        <v>17.937200000000001</v>
      </c>
      <c r="M304" s="126">
        <v>1.2545999999999999</v>
      </c>
      <c r="N304" s="126">
        <v>71.375</v>
      </c>
      <c r="O304" s="126">
        <v>523.53560000000004</v>
      </c>
      <c r="P304" s="126">
        <f>IF(ISERR(data!X306),"",data!X306)</f>
        <v>703.96696618336568</v>
      </c>
      <c r="Q304" s="126">
        <f>IF(ISERR(data!Y306),"",data!Y306)</f>
        <v>49.239444627397695</v>
      </c>
      <c r="R304" s="126">
        <f>'data 2 WNG adds'!I307</f>
        <v>2801.2</v>
      </c>
      <c r="S304" s="126">
        <f>IF(ISERR(data!AA306),"",data!AA306)</f>
        <v>20546.801999999996</v>
      </c>
    </row>
    <row r="305" spans="1:19">
      <c r="A305">
        <v>1675</v>
      </c>
      <c r="B305" s="126">
        <v>12</v>
      </c>
      <c r="C305" s="126">
        <v>30</v>
      </c>
      <c r="D305" s="126">
        <v>2797.8289</v>
      </c>
      <c r="E305" s="126">
        <v>2.0983999999999998</v>
      </c>
      <c r="F305" s="126">
        <v>119.375</v>
      </c>
      <c r="G305" s="126">
        <v>875.61559999999997</v>
      </c>
      <c r="H305" s="126">
        <v>9.4117999999999995</v>
      </c>
      <c r="I305" s="126">
        <v>0.6583</v>
      </c>
      <c r="J305" s="126">
        <v>48</v>
      </c>
      <c r="K305" s="126">
        <v>352.08</v>
      </c>
      <c r="L305" s="126">
        <v>20.588200000000001</v>
      </c>
      <c r="M305" s="126">
        <v>1.4400999999999999</v>
      </c>
      <c r="N305" s="126">
        <v>105</v>
      </c>
      <c r="O305" s="126">
        <v>770.17499999999995</v>
      </c>
      <c r="P305" s="126">
        <f>IF(ISERR(data!X307),"",data!X307)</f>
        <v>215.68641974857002</v>
      </c>
      <c r="Q305" s="126">
        <f>IF(ISERR(data!Y307),"",data!Y307)</f>
        <v>15.086332217647062</v>
      </c>
      <c r="R305" s="126">
        <f>'data 2 WNG adds'!I308</f>
        <v>1100</v>
      </c>
      <c r="S305" s="126">
        <f>IF(ISERR(data!AA307),"",data!AA307)</f>
        <v>8068.4999999999991</v>
      </c>
    </row>
    <row r="306" spans="1:19">
      <c r="A306">
        <v>1676</v>
      </c>
      <c r="B306" s="126">
        <v>12</v>
      </c>
      <c r="C306" s="126">
        <v>30</v>
      </c>
      <c r="D306" s="126">
        <v>2797.8289</v>
      </c>
      <c r="E306" s="126">
        <v>2.0983999999999998</v>
      </c>
      <c r="F306" s="126">
        <v>153</v>
      </c>
      <c r="G306" s="126">
        <v>1122.2550000000001</v>
      </c>
      <c r="H306" s="126">
        <v>6.5060000000000002</v>
      </c>
      <c r="I306" s="126">
        <v>0.4551</v>
      </c>
      <c r="J306" s="126">
        <v>36</v>
      </c>
      <c r="K306" s="126">
        <v>239.76</v>
      </c>
      <c r="L306" s="126">
        <v>23.494</v>
      </c>
      <c r="M306" s="126">
        <v>1.6433</v>
      </c>
      <c r="N306" s="126">
        <v>130</v>
      </c>
      <c r="O306" s="126">
        <v>865.8</v>
      </c>
      <c r="P306" s="126">
        <f>IF(ISERR(data!X308),"",data!X308)</f>
        <v>506.02443713191343</v>
      </c>
      <c r="Q306" s="126">
        <f>IF(ISERR(data!Y308),"",data!Y308)</f>
        <v>35.394220821686751</v>
      </c>
      <c r="R306" s="126">
        <f>'data 2 WNG adds'!I309</f>
        <v>2800</v>
      </c>
      <c r="S306" s="126">
        <f>IF(ISERR(data!AA308),"",data!AA308)</f>
        <v>18648.000000000004</v>
      </c>
    </row>
    <row r="307" spans="1:19">
      <c r="A307">
        <v>1677</v>
      </c>
      <c r="B307" s="126">
        <v>12</v>
      </c>
      <c r="C307" s="126">
        <v>30</v>
      </c>
      <c r="D307" s="126">
        <v>2797.8289</v>
      </c>
      <c r="E307" s="126">
        <v>2.0983999999999998</v>
      </c>
      <c r="F307" s="126">
        <v>166</v>
      </c>
      <c r="G307" s="126">
        <v>1105.56</v>
      </c>
      <c r="H307" s="126">
        <v>7.4194000000000004</v>
      </c>
      <c r="I307" s="126">
        <v>0.51900000000000002</v>
      </c>
      <c r="J307" s="126">
        <v>46</v>
      </c>
      <c r="K307" s="126">
        <v>306.36</v>
      </c>
      <c r="L307" s="126">
        <v>22.5807</v>
      </c>
      <c r="M307" s="126">
        <v>1.5793999999999999</v>
      </c>
      <c r="N307" s="126">
        <v>140</v>
      </c>
      <c r="O307" s="126">
        <v>932.4</v>
      </c>
      <c r="P307" s="126" t="str">
        <f>IF(ISERR(data!X309),"",data!X309)</f>
        <v/>
      </c>
      <c r="Q307" s="126" t="str">
        <f>IF(ISERR(data!Y309),"",data!Y309)</f>
        <v/>
      </c>
      <c r="R307" s="126" t="str">
        <f>'data 2 WNG adds'!I310</f>
        <v/>
      </c>
      <c r="S307" s="126" t="str">
        <f>IF(ISERR(data!AA309),"",data!AA309)</f>
        <v/>
      </c>
    </row>
    <row r="308" spans="1:19">
      <c r="A308">
        <v>1678</v>
      </c>
      <c r="B308" s="126">
        <v>12</v>
      </c>
      <c r="C308" s="126">
        <v>30</v>
      </c>
      <c r="D308" s="126">
        <v>2797.8289</v>
      </c>
      <c r="E308" s="126">
        <v>2.0983999999999998</v>
      </c>
      <c r="F308" s="126">
        <v>186</v>
      </c>
      <c r="G308" s="126">
        <v>1238.76</v>
      </c>
      <c r="H308" s="126">
        <v>6.2598000000000003</v>
      </c>
      <c r="I308" s="126">
        <v>0.43780000000000002</v>
      </c>
      <c r="J308" s="126">
        <v>40</v>
      </c>
      <c r="K308" s="126">
        <v>266.39999999999998</v>
      </c>
      <c r="L308" s="126">
        <v>18.740200000000002</v>
      </c>
      <c r="M308" s="126">
        <v>1.3108</v>
      </c>
      <c r="N308" s="126">
        <v>119.75</v>
      </c>
      <c r="O308" s="126">
        <v>797.53499999999997</v>
      </c>
      <c r="P308" s="126" t="str">
        <f>IF(ISERR(data!X310),"",data!X310)</f>
        <v/>
      </c>
      <c r="Q308" s="126" t="str">
        <f>IF(ISERR(data!Y310),"",data!Y310)</f>
        <v/>
      </c>
      <c r="R308" s="126" t="str">
        <f>'data 2 WNG adds'!I311</f>
        <v/>
      </c>
      <c r="S308" s="126" t="str">
        <f>IF(ISERR(data!AA310),"",data!AA310)</f>
        <v/>
      </c>
    </row>
    <row r="309" spans="1:19">
      <c r="A309">
        <v>1679</v>
      </c>
      <c r="B309" s="126">
        <v>10</v>
      </c>
      <c r="C309" s="126">
        <v>25</v>
      </c>
      <c r="D309" s="126">
        <v>2331.5241000000001</v>
      </c>
      <c r="E309" s="126">
        <v>1.7485999999999999</v>
      </c>
      <c r="F309" s="126">
        <v>159.75</v>
      </c>
      <c r="G309" s="126">
        <v>1063.9349999999999</v>
      </c>
      <c r="H309" s="126">
        <v>0</v>
      </c>
      <c r="I309" s="126">
        <v>0</v>
      </c>
      <c r="J309" s="126">
        <v>0</v>
      </c>
      <c r="K309" s="126">
        <v>0</v>
      </c>
      <c r="L309" s="126">
        <v>15</v>
      </c>
      <c r="M309" s="126">
        <v>1.0491999999999999</v>
      </c>
      <c r="N309" s="126">
        <v>91.125</v>
      </c>
      <c r="O309" s="126">
        <v>606.89250000000004</v>
      </c>
      <c r="P309" s="126">
        <f>IF(ISERR(data!X311),"",data!X311)</f>
        <v>362.14016155315454</v>
      </c>
      <c r="Q309" s="126">
        <f>IF(ISERR(data!Y311),"",data!Y311)</f>
        <v>25.330138044444439</v>
      </c>
      <c r="R309" s="126">
        <f>'data 2 WNG adds'!I312</f>
        <v>2200</v>
      </c>
      <c r="S309" s="126">
        <f>IF(ISERR(data!AA311),"",data!AA311)</f>
        <v>14652.000000000002</v>
      </c>
    </row>
    <row r="310" spans="1:19">
      <c r="A310">
        <v>1680</v>
      </c>
      <c r="B310" s="126">
        <v>6</v>
      </c>
      <c r="C310" s="126">
        <v>15</v>
      </c>
      <c r="D310" s="126">
        <v>1398.9143999999999</v>
      </c>
      <c r="E310" s="126">
        <v>1.0491999999999999</v>
      </c>
      <c r="F310" s="126">
        <v>91.125</v>
      </c>
      <c r="G310" s="126">
        <v>606.89250000000004</v>
      </c>
      <c r="H310" s="126">
        <v>14.6252</v>
      </c>
      <c r="I310" s="126">
        <v>1.0229999999999999</v>
      </c>
      <c r="J310" s="126">
        <v>80</v>
      </c>
      <c r="K310" s="126">
        <v>532.79999999999995</v>
      </c>
      <c r="L310" s="126">
        <v>10.3748</v>
      </c>
      <c r="M310" s="126">
        <v>0.72570000000000001</v>
      </c>
      <c r="N310" s="126">
        <v>56.75</v>
      </c>
      <c r="O310" s="126">
        <v>377.95499999999998</v>
      </c>
      <c r="P310" s="126">
        <f>IF(ISERR(data!X312),"",data!X312)</f>
        <v>475.32024694466304</v>
      </c>
      <c r="Q310" s="126">
        <f>IF(ISERR(data!Y312),"",data!Y312)</f>
        <v>33.246595513711142</v>
      </c>
      <c r="R310" s="126">
        <f>'data 2 WNG adds'!I313</f>
        <v>2600</v>
      </c>
      <c r="S310" s="126">
        <f>IF(ISERR(data!AA312),"",data!AA312)</f>
        <v>17316.000000000004</v>
      </c>
    </row>
    <row r="311" spans="1:19">
      <c r="A311">
        <v>1681</v>
      </c>
      <c r="B311" s="126">
        <v>10</v>
      </c>
      <c r="C311" s="126">
        <v>25</v>
      </c>
      <c r="D311" s="126">
        <v>2331.5241000000001</v>
      </c>
      <c r="E311" s="126">
        <v>1.7485999999999999</v>
      </c>
      <c r="F311" s="126">
        <v>136.75</v>
      </c>
      <c r="G311" s="126">
        <v>910.755</v>
      </c>
      <c r="H311" s="126">
        <v>0</v>
      </c>
      <c r="I311" s="126">
        <v>0</v>
      </c>
      <c r="J311" s="126">
        <v>0</v>
      </c>
      <c r="K311" s="126">
        <v>0</v>
      </c>
      <c r="L311" s="126">
        <v>27.5</v>
      </c>
      <c r="M311" s="126">
        <v>1.9235</v>
      </c>
      <c r="N311" s="126">
        <v>110.875</v>
      </c>
      <c r="O311" s="126">
        <v>738.42750000000001</v>
      </c>
      <c r="P311" s="126">
        <f>IF(ISERR(data!X313),"",data!X313)</f>
        <v>545.65989392986592</v>
      </c>
      <c r="Q311" s="126">
        <f>IF(ISERR(data!Y313),"",data!Y313)</f>
        <v>38.166549601352877</v>
      </c>
      <c r="R311" s="126">
        <f>'data 2 WNG adds'!I314</f>
        <v>2200</v>
      </c>
      <c r="S311" s="126">
        <f>IF(ISERR(data!AA313),"",data!AA313)</f>
        <v>14652.000000000002</v>
      </c>
    </row>
    <row r="312" spans="1:19">
      <c r="A312">
        <v>1682</v>
      </c>
      <c r="B312" s="126">
        <v>11</v>
      </c>
      <c r="C312" s="126">
        <v>27.5</v>
      </c>
      <c r="D312" s="126">
        <v>2564.6765</v>
      </c>
      <c r="E312" s="126">
        <v>1.9235</v>
      </c>
      <c r="F312" s="126">
        <v>110.875</v>
      </c>
      <c r="G312" s="126">
        <v>738.42750000000001</v>
      </c>
      <c r="H312" s="126">
        <v>9.3430999999999997</v>
      </c>
      <c r="I312" s="126">
        <v>0.65349999999999997</v>
      </c>
      <c r="J312" s="126">
        <v>40</v>
      </c>
      <c r="K312" s="126">
        <v>266.39999999999998</v>
      </c>
      <c r="L312" s="126">
        <v>10.6569</v>
      </c>
      <c r="M312" s="126">
        <v>0.74539999999999995</v>
      </c>
      <c r="N312" s="126">
        <v>45.625</v>
      </c>
      <c r="O312" s="126">
        <v>303.86250000000001</v>
      </c>
      <c r="P312" s="126">
        <f>IF(ISERR(data!X314),"",data!X314)</f>
        <v>622.87154351638287</v>
      </c>
      <c r="Q312" s="126">
        <f>IF(ISERR(data!Y314),"",data!Y314)</f>
        <v>43.567170549545274</v>
      </c>
      <c r="R312" s="126">
        <f>'data 2 WNG adds'!I315</f>
        <v>2666.6669999999999</v>
      </c>
      <c r="S312" s="126">
        <f>IF(ISERR(data!AA314),"",data!AA314)</f>
        <v>17760.002220000002</v>
      </c>
    </row>
    <row r="313" spans="1:19">
      <c r="A313">
        <v>1683</v>
      </c>
      <c r="B313" s="126">
        <v>8</v>
      </c>
      <c r="C313" s="126">
        <v>20</v>
      </c>
      <c r="D313" s="126">
        <v>1865.2193</v>
      </c>
      <c r="E313" s="126">
        <v>1.3989</v>
      </c>
      <c r="F313" s="126">
        <v>85.625</v>
      </c>
      <c r="G313" s="126">
        <v>570.26250000000005</v>
      </c>
      <c r="H313" s="126">
        <v>7.4245999999999999</v>
      </c>
      <c r="I313" s="126">
        <v>0.51929999999999998</v>
      </c>
      <c r="J313" s="126">
        <v>40</v>
      </c>
      <c r="K313" s="126">
        <v>266.39999999999998</v>
      </c>
      <c r="L313" s="126">
        <v>12.5754</v>
      </c>
      <c r="M313" s="126">
        <v>0.87960000000000005</v>
      </c>
      <c r="N313" s="126">
        <v>67.75</v>
      </c>
      <c r="O313" s="126">
        <v>451.21499999999997</v>
      </c>
      <c r="P313" s="126" t="str">
        <f>IF(ISERR(data!X315),"",data!X315)</f>
        <v/>
      </c>
      <c r="Q313" s="126" t="str">
        <f>IF(ISERR(data!Y315),"",data!Y315)</f>
        <v/>
      </c>
      <c r="R313" s="126" t="str">
        <f>'data 2 WNG adds'!I316</f>
        <v/>
      </c>
      <c r="S313" s="126" t="str">
        <f>IF(ISERR(data!AA315),"",data!AA315)</f>
        <v/>
      </c>
    </row>
    <row r="314" spans="1:19">
      <c r="A314">
        <v>1684</v>
      </c>
      <c r="B314" s="126">
        <v>8</v>
      </c>
      <c r="C314" s="126">
        <v>20</v>
      </c>
      <c r="D314" s="126">
        <v>1865.2193</v>
      </c>
      <c r="E314" s="126">
        <v>1.3989</v>
      </c>
      <c r="F314" s="126">
        <v>107.75</v>
      </c>
      <c r="G314" s="126">
        <v>717.61500000000001</v>
      </c>
      <c r="H314" s="126">
        <v>7.6055999999999999</v>
      </c>
      <c r="I314" s="126">
        <v>0.53200000000000003</v>
      </c>
      <c r="J314" s="126">
        <v>45</v>
      </c>
      <c r="K314" s="126">
        <v>299.7</v>
      </c>
      <c r="L314" s="126">
        <v>14.894399999999999</v>
      </c>
      <c r="M314" s="126">
        <v>1.0418000000000001</v>
      </c>
      <c r="N314" s="126">
        <v>88.125</v>
      </c>
      <c r="O314" s="126">
        <v>586.91250000000002</v>
      </c>
      <c r="P314" s="126">
        <f>IF(ISERR(data!X316),"",data!X316)</f>
        <v>270.42271730832232</v>
      </c>
      <c r="Q314" s="126">
        <f>IF(ISERR(data!Y316),"",data!Y316)</f>
        <v>18.914899497464791</v>
      </c>
      <c r="R314" s="126">
        <f>'data 2 WNG adds'!I317</f>
        <v>1600</v>
      </c>
      <c r="S314" s="126">
        <f>IF(ISERR(data!AA316),"",data!AA316)</f>
        <v>10656.000000000002</v>
      </c>
    </row>
    <row r="315" spans="1:19">
      <c r="A315">
        <v>1685</v>
      </c>
      <c r="B315" s="126">
        <v>9</v>
      </c>
      <c r="C315" s="126">
        <v>22.5</v>
      </c>
      <c r="D315" s="126">
        <v>2098.3717000000001</v>
      </c>
      <c r="E315" s="126">
        <v>1.5738000000000001</v>
      </c>
      <c r="F315" s="126">
        <v>133.125</v>
      </c>
      <c r="G315" s="126">
        <v>886.61249999999995</v>
      </c>
      <c r="H315" s="126">
        <v>10.0077</v>
      </c>
      <c r="I315" s="126">
        <v>0.7</v>
      </c>
      <c r="J315" s="126">
        <v>65</v>
      </c>
      <c r="K315" s="126">
        <v>432.9</v>
      </c>
      <c r="L315" s="126">
        <v>14.9923</v>
      </c>
      <c r="M315" s="126">
        <v>1.0486</v>
      </c>
      <c r="N315" s="126">
        <v>97.375</v>
      </c>
      <c r="O315" s="126">
        <v>648.51750000000004</v>
      </c>
      <c r="P315" s="126">
        <f>IF(ISERR(data!X317),"",data!X317)</f>
        <v>277.13644527844809</v>
      </c>
      <c r="Q315" s="126">
        <f>IF(ISERR(data!Y317),"",data!Y317)</f>
        <v>19.384495732101616</v>
      </c>
      <c r="R315" s="126">
        <f>'data 2 WNG adds'!I318</f>
        <v>1800</v>
      </c>
      <c r="S315" s="126">
        <f>IF(ISERR(data!AA317),"",data!AA317)</f>
        <v>11988.000000000002</v>
      </c>
    </row>
    <row r="316" spans="1:19">
      <c r="A316">
        <v>1686</v>
      </c>
      <c r="B316" s="126">
        <v>10</v>
      </c>
      <c r="C316" s="126">
        <v>25</v>
      </c>
      <c r="D316" s="126">
        <v>2331.5241000000001</v>
      </c>
      <c r="E316" s="126">
        <v>1.7485999999999999</v>
      </c>
      <c r="F316" s="126">
        <v>162.375</v>
      </c>
      <c r="G316" s="126">
        <v>1081.4175</v>
      </c>
      <c r="H316" s="126">
        <v>10.1351</v>
      </c>
      <c r="I316" s="126">
        <v>0.70889999999999997</v>
      </c>
      <c r="J316" s="126">
        <v>60</v>
      </c>
      <c r="K316" s="126">
        <v>399.6</v>
      </c>
      <c r="L316" s="126">
        <v>14.8649</v>
      </c>
      <c r="M316" s="126">
        <v>1.0397000000000001</v>
      </c>
      <c r="N316" s="126">
        <v>88</v>
      </c>
      <c r="O316" s="126">
        <v>586.08000000000004</v>
      </c>
      <c r="P316" s="126">
        <f>IF(ISERR(data!X318),"",data!X318)</f>
        <v>354.72996859754056</v>
      </c>
      <c r="Q316" s="126">
        <f>IF(ISERR(data!Y318),"",data!Y318)</f>
        <v>24.811827096283782</v>
      </c>
      <c r="R316" s="126">
        <f>'data 2 WNG adds'!I319</f>
        <v>2100</v>
      </c>
      <c r="S316" s="126">
        <f>IF(ISERR(data!AA318),"",data!AA318)</f>
        <v>13986.000000000002</v>
      </c>
    </row>
    <row r="317" spans="1:19">
      <c r="A317">
        <v>1687</v>
      </c>
      <c r="B317" s="126">
        <v>10</v>
      </c>
      <c r="C317" s="126">
        <v>25</v>
      </c>
      <c r="D317" s="126">
        <v>2331.5241000000001</v>
      </c>
      <c r="E317" s="126">
        <v>1.7485999999999999</v>
      </c>
      <c r="F317" s="126">
        <v>148</v>
      </c>
      <c r="G317" s="126">
        <v>985.68</v>
      </c>
      <c r="H317" s="126">
        <v>15.2888</v>
      </c>
      <c r="I317" s="126">
        <v>1.0693999999999999</v>
      </c>
      <c r="J317" s="126">
        <v>77</v>
      </c>
      <c r="K317" s="126">
        <v>512.82000000000005</v>
      </c>
      <c r="L317" s="126">
        <v>12.2112</v>
      </c>
      <c r="M317" s="126">
        <v>0.85409999999999997</v>
      </c>
      <c r="N317" s="126">
        <v>61.5</v>
      </c>
      <c r="O317" s="126">
        <v>409.59</v>
      </c>
      <c r="P317" s="126">
        <f>IF(ISERR(data!X319),"",data!X319)</f>
        <v>397.11218076451519</v>
      </c>
      <c r="Q317" s="126">
        <f>IF(ISERR(data!Y319),"",data!Y319)</f>
        <v>27.77627953429603</v>
      </c>
      <c r="R317" s="126">
        <f>'data 2 WNG adds'!I320</f>
        <v>2000</v>
      </c>
      <c r="S317" s="126">
        <f>IF(ISERR(data!AA319),"",data!AA319)</f>
        <v>13320.000000000002</v>
      </c>
    </row>
    <row r="318" spans="1:19">
      <c r="A318">
        <v>1688</v>
      </c>
      <c r="B318" s="126">
        <v>11</v>
      </c>
      <c r="C318" s="126">
        <v>27.5</v>
      </c>
      <c r="D318" s="126">
        <v>2564.6765</v>
      </c>
      <c r="E318" s="126">
        <v>1.9235</v>
      </c>
      <c r="F318" s="126">
        <v>138.5</v>
      </c>
      <c r="G318" s="126">
        <v>922.41</v>
      </c>
      <c r="H318" s="126">
        <v>19.653199999999998</v>
      </c>
      <c r="I318" s="126">
        <v>1.3747</v>
      </c>
      <c r="J318" s="126">
        <v>85</v>
      </c>
      <c r="K318" s="126">
        <v>566.1</v>
      </c>
      <c r="L318" s="126">
        <v>15.3468</v>
      </c>
      <c r="M318" s="126">
        <v>1.0733999999999999</v>
      </c>
      <c r="N318" s="126">
        <v>66.375</v>
      </c>
      <c r="O318" s="126">
        <v>442.0575</v>
      </c>
      <c r="P318" s="126">
        <f>IF(ISERR(data!X320),"",data!X320)</f>
        <v>282.0811148030694</v>
      </c>
      <c r="Q318" s="126">
        <f>IF(ISERR(data!Y320),"",data!Y320)</f>
        <v>19.730353979653184</v>
      </c>
      <c r="R318" s="126">
        <f>'data 2 WNG adds'!I321</f>
        <v>1220</v>
      </c>
      <c r="S318" s="126">
        <f>IF(ISERR(data!AA320),"",data!AA320)</f>
        <v>8125.2000000000016</v>
      </c>
    </row>
    <row r="319" spans="1:19">
      <c r="A319">
        <v>1689</v>
      </c>
      <c r="B319" s="126">
        <v>14</v>
      </c>
      <c r="C319" s="126">
        <v>35</v>
      </c>
      <c r="D319" s="126">
        <v>3264.1336999999999</v>
      </c>
      <c r="E319" s="126">
        <v>2.4481000000000002</v>
      </c>
      <c r="F319" s="126">
        <v>151.375</v>
      </c>
      <c r="G319" s="126">
        <v>1008.1575</v>
      </c>
      <c r="H319" s="126">
        <v>20.023700000000002</v>
      </c>
      <c r="I319" s="126">
        <v>1.4006000000000001</v>
      </c>
      <c r="J319" s="126">
        <v>65</v>
      </c>
      <c r="K319" s="126">
        <v>432.9</v>
      </c>
      <c r="L319" s="126">
        <v>12.4763</v>
      </c>
      <c r="M319" s="126">
        <v>0.87270000000000003</v>
      </c>
      <c r="N319" s="126">
        <v>40.5</v>
      </c>
      <c r="O319" s="126">
        <v>269.73</v>
      </c>
      <c r="P319" s="126">
        <f>IF(ISERR(data!X321),"",data!X321)</f>
        <v>616.11415895433811</v>
      </c>
      <c r="Q319" s="126">
        <f>IF(ISERR(data!Y321),"",data!Y321)</f>
        <v>43.094520725118478</v>
      </c>
      <c r="R319" s="126">
        <f>'data 2 WNG adds'!I322</f>
        <v>2000</v>
      </c>
      <c r="S319" s="126">
        <f>IF(ISERR(data!AA321),"",data!AA321)</f>
        <v>13320.000000000002</v>
      </c>
    </row>
    <row r="320" spans="1:19">
      <c r="A320">
        <v>1690</v>
      </c>
      <c r="B320" s="126">
        <v>13</v>
      </c>
      <c r="C320" s="126">
        <v>32.5</v>
      </c>
      <c r="D320" s="126">
        <v>3030.9812999999999</v>
      </c>
      <c r="E320" s="126">
        <v>2.2732000000000001</v>
      </c>
      <c r="F320" s="126">
        <v>105.5</v>
      </c>
      <c r="G320" s="126">
        <v>702.63</v>
      </c>
      <c r="H320" s="126">
        <v>16.908000000000001</v>
      </c>
      <c r="I320" s="126">
        <v>1.1826000000000001</v>
      </c>
      <c r="J320" s="126">
        <v>72</v>
      </c>
      <c r="K320" s="126">
        <v>479.52</v>
      </c>
      <c r="L320" s="126">
        <v>13.092000000000001</v>
      </c>
      <c r="M320" s="126">
        <v>0.91569999999999996</v>
      </c>
      <c r="N320" s="126">
        <v>55.75</v>
      </c>
      <c r="O320" s="126">
        <v>371.29500000000002</v>
      </c>
      <c r="P320" s="126">
        <f>IF(ISERR(data!X322),"",data!X322)</f>
        <v>375.73410819747323</v>
      </c>
      <c r="Q320" s="126">
        <f>IF(ISERR(data!Y322),"",data!Y322)</f>
        <v>26.280975818395298</v>
      </c>
      <c r="R320" s="126">
        <f>'data 2 WNG adds'!I323</f>
        <v>1600</v>
      </c>
      <c r="S320" s="126">
        <f>IF(ISERR(data!AA322),"",data!AA322)</f>
        <v>10656.000000000002</v>
      </c>
    </row>
    <row r="321" spans="1:19">
      <c r="A321">
        <v>1691</v>
      </c>
      <c r="B321" s="126">
        <v>12</v>
      </c>
      <c r="C321" s="126">
        <v>30</v>
      </c>
      <c r="D321" s="126">
        <v>2797.8289</v>
      </c>
      <c r="E321" s="126">
        <v>2.0983999999999998</v>
      </c>
      <c r="F321" s="126">
        <v>127.75</v>
      </c>
      <c r="G321" s="126">
        <v>850.81500000000005</v>
      </c>
      <c r="H321" s="126">
        <v>11.709</v>
      </c>
      <c r="I321" s="126">
        <v>0.81899999999999995</v>
      </c>
      <c r="J321" s="126">
        <v>78</v>
      </c>
      <c r="K321" s="126">
        <v>519.48</v>
      </c>
      <c r="L321" s="126">
        <v>20.791</v>
      </c>
      <c r="M321" s="126">
        <v>1.4541999999999999</v>
      </c>
      <c r="N321" s="126">
        <v>138.5</v>
      </c>
      <c r="O321" s="126">
        <v>922.41</v>
      </c>
      <c r="P321" s="126" t="str">
        <f>IF(ISERR(data!X323),"",data!X323)</f>
        <v/>
      </c>
      <c r="Q321" s="126" t="str">
        <f>IF(ISERR(data!Y323),"",data!Y323)</f>
        <v/>
      </c>
      <c r="R321" s="126" t="str">
        <f>'data 2 WNG adds'!I324</f>
        <v/>
      </c>
      <c r="S321" s="126" t="str">
        <f>IF(ISERR(data!AA323),"",data!AA323)</f>
        <v/>
      </c>
    </row>
    <row r="322" spans="1:19">
      <c r="A322">
        <v>1692</v>
      </c>
      <c r="B322" s="126">
        <v>13</v>
      </c>
      <c r="C322" s="126">
        <v>32.5</v>
      </c>
      <c r="D322" s="126">
        <v>3030.9812999999999</v>
      </c>
      <c r="E322" s="126">
        <v>2.2732000000000001</v>
      </c>
      <c r="F322" s="126">
        <v>216.5</v>
      </c>
      <c r="G322" s="126">
        <v>1441.89</v>
      </c>
      <c r="H322" s="126">
        <v>11.927099999999999</v>
      </c>
      <c r="I322" s="126">
        <v>0.83430000000000004</v>
      </c>
      <c r="J322" s="126">
        <v>90</v>
      </c>
      <c r="K322" s="126">
        <v>599.4</v>
      </c>
      <c r="L322" s="126">
        <v>18.072900000000001</v>
      </c>
      <c r="M322" s="126">
        <v>1.2641</v>
      </c>
      <c r="N322" s="126">
        <v>136.375</v>
      </c>
      <c r="O322" s="126">
        <v>908.25750000000005</v>
      </c>
      <c r="P322" s="126">
        <f>IF(ISERR(data!X324),"",data!X324)</f>
        <v>212.03769109763539</v>
      </c>
      <c r="Q322" s="126">
        <f>IF(ISERR(data!Y324),"",data!Y324)</f>
        <v>14.8311194292656</v>
      </c>
      <c r="R322" s="126">
        <f>'data 2 WNG adds'!I325</f>
        <v>1600</v>
      </c>
      <c r="S322" s="126">
        <f>IF(ISERR(data!AA324),"",data!AA324)</f>
        <v>10656.000000000002</v>
      </c>
    </row>
    <row r="323" spans="1:19">
      <c r="A323">
        <v>1693</v>
      </c>
      <c r="B323" s="126">
        <v>12</v>
      </c>
      <c r="C323" s="126">
        <v>30</v>
      </c>
      <c r="D323" s="126">
        <v>2797.8289</v>
      </c>
      <c r="E323" s="126">
        <v>2.0983999999999998</v>
      </c>
      <c r="F323" s="126">
        <v>226.375</v>
      </c>
      <c r="G323" s="126">
        <v>1507.6575</v>
      </c>
      <c r="H323" s="126">
        <v>10.8908</v>
      </c>
      <c r="I323" s="126">
        <v>0.76180000000000003</v>
      </c>
      <c r="J323" s="126">
        <v>108</v>
      </c>
      <c r="K323" s="126">
        <v>719.28</v>
      </c>
      <c r="L323" s="126">
        <v>19.109300000000001</v>
      </c>
      <c r="M323" s="126">
        <v>1.3366</v>
      </c>
      <c r="N323" s="126">
        <v>189.5</v>
      </c>
      <c r="O323" s="126">
        <v>1262.07</v>
      </c>
      <c r="P323" s="126">
        <f>IF(ISERR(data!X325),"",data!X325)</f>
        <v>121.00848484595096</v>
      </c>
      <c r="Q323" s="126">
        <f>IF(ISERR(data!Y325),"",data!Y325)</f>
        <v>8.4640201532773123</v>
      </c>
      <c r="R323" s="126">
        <f>'data 2 WNG adds'!I326</f>
        <v>1200</v>
      </c>
      <c r="S323" s="126">
        <f>IF(ISERR(data!AA325),"",data!AA325)</f>
        <v>7992.0000000000009</v>
      </c>
    </row>
    <row r="324" spans="1:19">
      <c r="A324">
        <v>1694</v>
      </c>
      <c r="B324" s="126">
        <v>12</v>
      </c>
      <c r="C324" s="126">
        <v>30</v>
      </c>
      <c r="D324" s="126">
        <v>2797.8289</v>
      </c>
      <c r="E324" s="126">
        <v>2.0983999999999998</v>
      </c>
      <c r="F324" s="126">
        <v>297.5</v>
      </c>
      <c r="G324" s="126">
        <v>1981.35</v>
      </c>
      <c r="H324" s="126">
        <v>9.7530000000000001</v>
      </c>
      <c r="I324" s="126">
        <v>0.68220000000000003</v>
      </c>
      <c r="J324" s="126">
        <v>102</v>
      </c>
      <c r="K324" s="126">
        <v>679.32</v>
      </c>
      <c r="L324" s="126">
        <v>20.247</v>
      </c>
      <c r="M324" s="126">
        <v>1.4161999999999999</v>
      </c>
      <c r="N324" s="126">
        <v>211.75</v>
      </c>
      <c r="O324" s="126">
        <v>1410.2550000000001</v>
      </c>
      <c r="P324" s="126" t="str">
        <f>IF(ISERR(data!X326),"",data!X326)</f>
        <v/>
      </c>
      <c r="Q324" s="126" t="str">
        <f>IF(ISERR(data!Y326),"",data!Y326)</f>
        <v/>
      </c>
      <c r="R324" s="126" t="str">
        <f>'data 2 WNG adds'!I327</f>
        <v/>
      </c>
      <c r="S324" s="126" t="str">
        <f>IF(ISERR(data!AA326),"",data!AA326)</f>
        <v/>
      </c>
    </row>
    <row r="325" spans="1:19">
      <c r="A325">
        <v>1695</v>
      </c>
      <c r="B325" s="126">
        <v>12</v>
      </c>
      <c r="C325" s="126">
        <v>30</v>
      </c>
      <c r="D325" s="126">
        <v>2797.8289</v>
      </c>
      <c r="E325" s="126">
        <v>2.0983999999999998</v>
      </c>
      <c r="F325" s="126">
        <v>313.75</v>
      </c>
      <c r="G325" s="126">
        <v>2089.5749999999998</v>
      </c>
      <c r="H325" s="126">
        <v>9.7590000000000003</v>
      </c>
      <c r="I325" s="126">
        <v>0.68259999999999998</v>
      </c>
      <c r="J325" s="126">
        <v>54</v>
      </c>
      <c r="K325" s="126">
        <v>359.64</v>
      </c>
      <c r="L325" s="126">
        <v>12.741</v>
      </c>
      <c r="M325" s="126">
        <v>0.89119999999999999</v>
      </c>
      <c r="N325" s="126">
        <v>70.5</v>
      </c>
      <c r="O325" s="126">
        <v>469.53</v>
      </c>
      <c r="P325" s="126">
        <f>IF(ISERR(data!X327),"",data!X327)</f>
        <v>289.15682121823619</v>
      </c>
      <c r="Q325" s="126">
        <f>IF(ISERR(data!Y327),"",data!Y327)</f>
        <v>20.225269040963852</v>
      </c>
      <c r="R325" s="126">
        <f>'data 2 WNG adds'!I328</f>
        <v>1600</v>
      </c>
      <c r="S325" s="126">
        <f>IF(ISERR(data!AA327),"",data!AA327)</f>
        <v>10656.000000000002</v>
      </c>
    </row>
    <row r="326" spans="1:19">
      <c r="A326">
        <v>1696</v>
      </c>
      <c r="B326" s="126">
        <v>9</v>
      </c>
      <c r="C326" s="126">
        <v>22.5</v>
      </c>
      <c r="D326" s="126">
        <v>2098.3717000000001</v>
      </c>
      <c r="E326" s="126">
        <v>1.5738000000000001</v>
      </c>
      <c r="F326" s="126">
        <v>124.5</v>
      </c>
      <c r="G326" s="126">
        <v>829.17</v>
      </c>
      <c r="H326" s="126">
        <v>8.0450999999999997</v>
      </c>
      <c r="I326" s="126">
        <v>0.56269999999999998</v>
      </c>
      <c r="J326" s="126">
        <v>50</v>
      </c>
      <c r="K326" s="126">
        <v>333</v>
      </c>
      <c r="L326" s="126">
        <v>16.954999999999998</v>
      </c>
      <c r="M326" s="126">
        <v>1.1859</v>
      </c>
      <c r="N326" s="126">
        <v>105.375</v>
      </c>
      <c r="O326" s="126">
        <v>701.79750000000001</v>
      </c>
      <c r="P326" s="126">
        <f>IF(ISERR(data!X328),"",data!X328)</f>
        <v>276.74998523139851</v>
      </c>
      <c r="Q326" s="126">
        <f>IF(ISERR(data!Y328),"",data!Y328)</f>
        <v>19.357464523250204</v>
      </c>
      <c r="R326" s="126">
        <f>'data 2 WNG adds'!I329</f>
        <v>1720</v>
      </c>
      <c r="S326" s="126">
        <f>IF(ISERR(data!AA328),"",data!AA328)</f>
        <v>11455.200000000003</v>
      </c>
    </row>
    <row r="327" spans="1:19">
      <c r="A327">
        <v>1697</v>
      </c>
      <c r="B327" s="126">
        <v>10</v>
      </c>
      <c r="C327" s="126">
        <v>25</v>
      </c>
      <c r="D327" s="126">
        <v>2331.5241000000001</v>
      </c>
      <c r="E327" s="126">
        <v>1.7485999999999999</v>
      </c>
      <c r="F327" s="126">
        <v>155.375</v>
      </c>
      <c r="G327" s="126">
        <v>1034.7974999999999</v>
      </c>
      <c r="H327" s="126">
        <v>5.9166999999999996</v>
      </c>
      <c r="I327" s="126">
        <v>0.4138</v>
      </c>
      <c r="J327" s="126">
        <v>45</v>
      </c>
      <c r="K327" s="126">
        <v>299.7</v>
      </c>
      <c r="L327" s="126">
        <v>16.583300000000001</v>
      </c>
      <c r="M327" s="126">
        <v>1.1598999999999999</v>
      </c>
      <c r="N327" s="126">
        <v>126.125</v>
      </c>
      <c r="O327" s="126">
        <v>839.99249999999995</v>
      </c>
      <c r="P327" s="126">
        <f>IF(ISERR(data!X329),"",data!X329)</f>
        <v>236.66926090214292</v>
      </c>
      <c r="Q327" s="126">
        <f>IF(ISERR(data!Y329),"",data!Y329)</f>
        <v>16.553991205551498</v>
      </c>
      <c r="R327" s="126">
        <f>'data 2 WNG adds'!I330</f>
        <v>1800</v>
      </c>
      <c r="S327" s="126">
        <f>IF(ISERR(data!AA329),"",data!AA329)</f>
        <v>11988.000000000002</v>
      </c>
    </row>
    <row r="328" spans="1:19">
      <c r="A328">
        <v>1698</v>
      </c>
      <c r="B328" s="126">
        <v>9</v>
      </c>
      <c r="C328" s="126">
        <v>22.5</v>
      </c>
      <c r="D328" s="126">
        <v>2098.3717000000001</v>
      </c>
      <c r="E328" s="126">
        <v>1.5738000000000001</v>
      </c>
      <c r="F328" s="126">
        <v>171.125</v>
      </c>
      <c r="G328" s="126">
        <v>1139.6925000000001</v>
      </c>
      <c r="H328" s="126">
        <v>12.384</v>
      </c>
      <c r="I328" s="126">
        <v>0.86619999999999997</v>
      </c>
      <c r="J328" s="126">
        <v>95.5</v>
      </c>
      <c r="K328" s="126">
        <v>636.03</v>
      </c>
      <c r="L328" s="126">
        <v>20.116</v>
      </c>
      <c r="M328" s="126">
        <v>1.407</v>
      </c>
      <c r="N328" s="126">
        <v>155.125</v>
      </c>
      <c r="O328" s="126">
        <v>1033.1324999999999</v>
      </c>
      <c r="P328" s="126">
        <f>IF(ISERR(data!X330),"",data!X330)</f>
        <v>259.35179558975631</v>
      </c>
      <c r="Q328" s="126">
        <f>IF(ISERR(data!Y330),"",data!Y330)</f>
        <v>18.140536404987532</v>
      </c>
      <c r="R328" s="126">
        <f>'data 2 WNG adds'!I331</f>
        <v>2000</v>
      </c>
      <c r="S328" s="126">
        <f>IF(ISERR(data!AA330),"",data!AA330)</f>
        <v>13320.000000000002</v>
      </c>
    </row>
    <row r="329" spans="1:19">
      <c r="A329">
        <v>1699</v>
      </c>
      <c r="B329" s="126">
        <v>13</v>
      </c>
      <c r="C329" s="126">
        <v>32.5</v>
      </c>
      <c r="D329" s="126">
        <v>3030.9812999999999</v>
      </c>
      <c r="E329" s="126">
        <v>2.2732000000000001</v>
      </c>
      <c r="F329" s="126">
        <v>250.625</v>
      </c>
      <c r="G329" s="126">
        <v>1669.1624999999999</v>
      </c>
      <c r="H329" s="126">
        <v>14.9533</v>
      </c>
      <c r="I329" s="126">
        <v>1.0459000000000001</v>
      </c>
      <c r="J329" s="126">
        <v>120</v>
      </c>
      <c r="K329" s="126">
        <v>799.2</v>
      </c>
      <c r="L329" s="126">
        <v>25.046700000000001</v>
      </c>
      <c r="M329" s="126">
        <v>1.7519</v>
      </c>
      <c r="N329" s="126">
        <v>201</v>
      </c>
      <c r="O329" s="126">
        <v>1338.66</v>
      </c>
      <c r="P329" s="126">
        <f>IF(ISERR(data!X331),"",data!X331)</f>
        <v>259.19020568596216</v>
      </c>
      <c r="Q329" s="126">
        <f>IF(ISERR(data!Y331),"",data!Y331)</f>
        <v>18.12923389009346</v>
      </c>
      <c r="R329" s="126">
        <f>'data 2 WNG adds'!I332</f>
        <v>2080</v>
      </c>
      <c r="S329" s="126">
        <f>IF(ISERR(data!AA331),"",data!AA331)</f>
        <v>13852.800000000003</v>
      </c>
    </row>
    <row r="330" spans="1:19">
      <c r="A330">
        <v>1700</v>
      </c>
      <c r="B330" s="126">
        <v>16</v>
      </c>
      <c r="C330" s="126">
        <v>40</v>
      </c>
      <c r="D330" s="126">
        <v>3730.4385000000002</v>
      </c>
      <c r="E330" s="126">
        <v>2.7978000000000001</v>
      </c>
      <c r="F330" s="126">
        <v>321</v>
      </c>
      <c r="G330" s="126">
        <v>2137.86</v>
      </c>
      <c r="H330" s="126">
        <v>10.9907</v>
      </c>
      <c r="I330" s="126">
        <v>0.76870000000000005</v>
      </c>
      <c r="J330" s="126">
        <v>105</v>
      </c>
      <c r="K330" s="126">
        <v>699.3</v>
      </c>
      <c r="L330" s="126">
        <v>24.009399999999999</v>
      </c>
      <c r="M330" s="126">
        <v>1.6794</v>
      </c>
      <c r="N330" s="126">
        <v>229.375</v>
      </c>
      <c r="O330" s="126">
        <v>1527.6375</v>
      </c>
      <c r="P330" s="126" t="str">
        <f>IF(ISERR(data!X332),"",data!X332)</f>
        <v/>
      </c>
      <c r="Q330" s="126" t="str">
        <f>IF(ISERR(data!Y332),"",data!Y332)</f>
        <v/>
      </c>
      <c r="R330" s="126" t="str">
        <f>'data 2 WNG adds'!I333</f>
        <v/>
      </c>
      <c r="S330" s="126" t="str">
        <f>IF(ISERR(data!AA332),"",data!AA332)</f>
        <v/>
      </c>
    </row>
    <row r="331" spans="1:19">
      <c r="A331">
        <v>1701</v>
      </c>
      <c r="B331" s="126">
        <v>14</v>
      </c>
      <c r="C331" s="126">
        <v>35</v>
      </c>
      <c r="D331" s="126">
        <v>3264.1336999999999</v>
      </c>
      <c r="E331" s="126">
        <v>2.4481000000000002</v>
      </c>
      <c r="F331" s="126">
        <v>334.375</v>
      </c>
      <c r="G331" s="126">
        <v>2226.9375</v>
      </c>
      <c r="H331" s="126">
        <v>9.1967999999999996</v>
      </c>
      <c r="I331" s="126">
        <v>0.64329999999999998</v>
      </c>
      <c r="J331" s="126">
        <v>75</v>
      </c>
      <c r="K331" s="126">
        <v>411.75</v>
      </c>
      <c r="L331" s="126">
        <v>15.8032</v>
      </c>
      <c r="M331" s="126">
        <v>1.1053999999999999</v>
      </c>
      <c r="N331" s="126">
        <v>128.875</v>
      </c>
      <c r="O331" s="126">
        <v>707.52380000000005</v>
      </c>
      <c r="P331" s="126">
        <f>IF(ISERR(data!X333),"",data!X333)</f>
        <v>294.2981748757033</v>
      </c>
      <c r="Q331" s="126">
        <f>IF(ISERR(data!Y333),"",data!Y333)</f>
        <v>20.584884492949108</v>
      </c>
      <c r="R331" s="126">
        <f>'data 2 WNG adds'!I334</f>
        <v>2400</v>
      </c>
      <c r="S331" s="126">
        <f>IF(ISERR(data!AA333),"",data!AA333)</f>
        <v>13176</v>
      </c>
    </row>
    <row r="332" spans="1:19">
      <c r="A332">
        <v>1702</v>
      </c>
      <c r="B332" s="126">
        <v>10</v>
      </c>
      <c r="C332" s="126">
        <v>25</v>
      </c>
      <c r="D332" s="126">
        <v>2331.5241000000001</v>
      </c>
      <c r="E332" s="126">
        <v>1.7485999999999999</v>
      </c>
      <c r="F332" s="126">
        <v>203.875</v>
      </c>
      <c r="G332" s="126">
        <v>1119.2737999999999</v>
      </c>
      <c r="H332" s="126">
        <v>15.7256</v>
      </c>
      <c r="I332" s="126">
        <v>1.0999000000000001</v>
      </c>
      <c r="J332" s="126">
        <v>99</v>
      </c>
      <c r="K332" s="126">
        <v>543.51</v>
      </c>
      <c r="L332" s="126">
        <v>11.7744</v>
      </c>
      <c r="M332" s="126">
        <v>0.8236</v>
      </c>
      <c r="N332" s="126">
        <v>74.125</v>
      </c>
      <c r="O332" s="126">
        <v>406.94630000000001</v>
      </c>
      <c r="P332" s="126">
        <f>IF(ISERR(data!X334),"",data!X334)</f>
        <v>397.11218076451519</v>
      </c>
      <c r="Q332" s="126">
        <f>IF(ISERR(data!Y334),"",data!Y334)</f>
        <v>27.77627953429603</v>
      </c>
      <c r="R332" s="126">
        <f>'data 2 WNG adds'!I335</f>
        <v>2500</v>
      </c>
      <c r="S332" s="126">
        <f>IF(ISERR(data!AA334),"",data!AA334)</f>
        <v>13725</v>
      </c>
    </row>
    <row r="333" spans="1:19">
      <c r="A333">
        <v>1703</v>
      </c>
      <c r="B333" s="126">
        <v>11</v>
      </c>
      <c r="C333" s="126">
        <v>27.5</v>
      </c>
      <c r="D333" s="126">
        <v>2564.6765</v>
      </c>
      <c r="E333" s="126">
        <v>1.9235</v>
      </c>
      <c r="F333" s="126">
        <v>173.125</v>
      </c>
      <c r="G333" s="126">
        <v>950.45630000000006</v>
      </c>
      <c r="H333" s="126">
        <v>16.609000000000002</v>
      </c>
      <c r="I333" s="126">
        <v>1.1617</v>
      </c>
      <c r="J333" s="126">
        <v>120</v>
      </c>
      <c r="K333" s="126">
        <v>658.8</v>
      </c>
      <c r="L333" s="126">
        <v>13.391</v>
      </c>
      <c r="M333" s="126">
        <v>0.93659999999999999</v>
      </c>
      <c r="N333" s="126">
        <v>96.75</v>
      </c>
      <c r="O333" s="126">
        <v>531.15750000000003</v>
      </c>
      <c r="P333" s="126">
        <f>IF(ISERR(data!X335),"",data!X335)</f>
        <v>276.81679539923425</v>
      </c>
      <c r="Q333" s="126">
        <f>IF(ISERR(data!Y335),"",data!Y335)</f>
        <v>19.362137605536336</v>
      </c>
      <c r="R333" s="126">
        <f>'data 2 WNG adds'!I336</f>
        <v>2000</v>
      </c>
      <c r="S333" s="126">
        <f>IF(ISERR(data!AA335),"",data!AA335)</f>
        <v>10980</v>
      </c>
    </row>
    <row r="334" spans="1:19">
      <c r="A334">
        <v>1704</v>
      </c>
      <c r="B334" s="126">
        <v>12</v>
      </c>
      <c r="C334" s="126">
        <v>30</v>
      </c>
      <c r="D334" s="126">
        <v>2797.8289</v>
      </c>
      <c r="E334" s="126">
        <v>2.0983999999999998</v>
      </c>
      <c r="F334" s="126">
        <v>216.75</v>
      </c>
      <c r="G334" s="126">
        <v>1189.9575</v>
      </c>
      <c r="H334" s="126">
        <v>10.610099999999999</v>
      </c>
      <c r="I334" s="126">
        <v>0.74209999999999998</v>
      </c>
      <c r="J334" s="126">
        <v>80</v>
      </c>
      <c r="K334" s="126">
        <v>439.2</v>
      </c>
      <c r="L334" s="126">
        <v>14.389900000000001</v>
      </c>
      <c r="M334" s="126">
        <v>1.0065</v>
      </c>
      <c r="N334" s="126">
        <v>108.5</v>
      </c>
      <c r="O334" s="126">
        <v>595.66499999999996</v>
      </c>
      <c r="P334" s="126" t="str">
        <f>IF(ISERR(data!X336),"",data!X336)</f>
        <v/>
      </c>
      <c r="Q334" s="126" t="str">
        <f>IF(ISERR(data!Y336),"",data!Y336)</f>
        <v/>
      </c>
      <c r="R334" s="126" t="str">
        <f>'data 2 WNG adds'!I337</f>
        <v/>
      </c>
      <c r="S334" s="126" t="str">
        <f>IF(ISERR(data!AA336),"",data!AA336)</f>
        <v/>
      </c>
    </row>
    <row r="335" spans="1:19">
      <c r="A335">
        <v>1705</v>
      </c>
      <c r="B335" s="126">
        <v>10</v>
      </c>
      <c r="C335" s="126">
        <v>25</v>
      </c>
      <c r="D335" s="126">
        <v>2331.5241000000001</v>
      </c>
      <c r="E335" s="126">
        <v>1.7485999999999999</v>
      </c>
      <c r="F335" s="126">
        <v>188.5</v>
      </c>
      <c r="G335" s="126">
        <v>1034.865</v>
      </c>
      <c r="H335" s="126">
        <v>14.7674</v>
      </c>
      <c r="I335" s="126">
        <v>1.0328999999999999</v>
      </c>
      <c r="J335" s="126">
        <v>88</v>
      </c>
      <c r="K335" s="126">
        <v>483.12</v>
      </c>
      <c r="L335" s="126">
        <v>12.732699999999999</v>
      </c>
      <c r="M335" s="126">
        <v>0.89059999999999995</v>
      </c>
      <c r="N335" s="126">
        <v>75.875</v>
      </c>
      <c r="O335" s="126">
        <v>416.55380000000002</v>
      </c>
      <c r="P335" s="126">
        <f>IF(ISERR(data!X337),"",data!X337)</f>
        <v>335.62188885361007</v>
      </c>
      <c r="Q335" s="126">
        <f>IF(ISERR(data!Y337),"",data!Y337)</f>
        <v>23.475299560640739</v>
      </c>
      <c r="R335" s="126">
        <f>'data 2 WNG adds'!I338</f>
        <v>2000</v>
      </c>
      <c r="S335" s="126">
        <f>IF(ISERR(data!AA337),"",data!AA337)</f>
        <v>10980</v>
      </c>
    </row>
    <row r="336" spans="1:19">
      <c r="A336">
        <v>1706</v>
      </c>
      <c r="B336" s="126">
        <v>11</v>
      </c>
      <c r="C336" s="126">
        <v>27.5</v>
      </c>
      <c r="D336" s="126">
        <v>2564.6765</v>
      </c>
      <c r="E336" s="126">
        <v>1.9235</v>
      </c>
      <c r="F336" s="126">
        <v>163.875</v>
      </c>
      <c r="G336" s="126">
        <v>899.67380000000003</v>
      </c>
      <c r="H336" s="126">
        <v>13.514099999999999</v>
      </c>
      <c r="I336" s="126">
        <v>0.94530000000000003</v>
      </c>
      <c r="J336" s="126">
        <v>72</v>
      </c>
      <c r="K336" s="126">
        <v>395.28</v>
      </c>
      <c r="L336" s="126">
        <v>8.9859000000000009</v>
      </c>
      <c r="M336" s="126">
        <v>0.62849999999999995</v>
      </c>
      <c r="N336" s="126">
        <v>47.875</v>
      </c>
      <c r="O336" s="126">
        <v>262.8338</v>
      </c>
      <c r="P336" s="126">
        <f>IF(ISERR(data!X338),"",data!X338)</f>
        <v>394.16084936135479</v>
      </c>
      <c r="Q336" s="126">
        <f>IF(ISERR(data!Y338),"",data!Y338)</f>
        <v>27.569846667153286</v>
      </c>
      <c r="R336" s="126">
        <f>'data 2 WNG adds'!I339</f>
        <v>2100</v>
      </c>
      <c r="S336" s="126">
        <f>IF(ISERR(data!AA338),"",data!AA338)</f>
        <v>11529</v>
      </c>
    </row>
    <row r="337" spans="1:19">
      <c r="A337">
        <v>1707</v>
      </c>
      <c r="B337" s="126">
        <v>9</v>
      </c>
      <c r="C337" s="126">
        <v>22.5</v>
      </c>
      <c r="D337" s="126">
        <v>2098.3717000000001</v>
      </c>
      <c r="E337" s="126">
        <v>1.5738000000000001</v>
      </c>
      <c r="F337" s="126">
        <v>119.875</v>
      </c>
      <c r="G337" s="126">
        <v>658.11379999999997</v>
      </c>
      <c r="H337" s="126">
        <v>16.949200000000001</v>
      </c>
      <c r="I337" s="126">
        <v>1.1855</v>
      </c>
      <c r="J337" s="126">
        <v>80</v>
      </c>
      <c r="K337" s="126">
        <v>439.2</v>
      </c>
      <c r="L337" s="126">
        <v>8.0509000000000004</v>
      </c>
      <c r="M337" s="126">
        <v>0.56310000000000004</v>
      </c>
      <c r="N337" s="126">
        <v>38</v>
      </c>
      <c r="O337" s="126">
        <v>208.62</v>
      </c>
      <c r="P337" s="126" t="str">
        <f>IF(ISERR(data!X339),"",data!X339)</f>
        <v/>
      </c>
      <c r="Q337" s="126" t="str">
        <f>IF(ISERR(data!Y339),"",data!Y339)</f>
        <v/>
      </c>
      <c r="R337" s="126" t="str">
        <f>'data 2 WNG adds'!I340</f>
        <v/>
      </c>
      <c r="S337" s="126" t="str">
        <f>IF(ISERR(data!AA339),"",data!AA339)</f>
        <v/>
      </c>
    </row>
    <row r="338" spans="1:19">
      <c r="A338">
        <v>1708</v>
      </c>
      <c r="B338" s="126">
        <v>10</v>
      </c>
      <c r="C338" s="126">
        <v>25</v>
      </c>
      <c r="D338" s="126">
        <v>2331.5241000000001</v>
      </c>
      <c r="E338" s="126">
        <v>1.7485999999999999</v>
      </c>
      <c r="F338" s="126">
        <v>118</v>
      </c>
      <c r="G338" s="126">
        <v>647.82000000000005</v>
      </c>
      <c r="H338" s="126">
        <v>9.4736999999999991</v>
      </c>
      <c r="I338" s="126">
        <v>0.66259999999999997</v>
      </c>
      <c r="J338" s="126">
        <v>72</v>
      </c>
      <c r="K338" s="126">
        <v>395.28</v>
      </c>
      <c r="L338" s="126">
        <v>13.026300000000001</v>
      </c>
      <c r="M338" s="126">
        <v>0.91110000000000002</v>
      </c>
      <c r="N338" s="126">
        <v>99</v>
      </c>
      <c r="O338" s="126">
        <v>543.51</v>
      </c>
      <c r="P338" s="126" t="str">
        <f>IF(ISERR(data!X340),"",data!X340)</f>
        <v/>
      </c>
      <c r="Q338" s="126" t="str">
        <f>IF(ISERR(data!Y340),"",data!Y340)</f>
        <v/>
      </c>
      <c r="R338" s="126" t="str">
        <f>'data 2 WNG adds'!I341</f>
        <v/>
      </c>
      <c r="S338" s="126" t="str">
        <f>IF(ISERR(data!AA340),"",data!AA340)</f>
        <v/>
      </c>
    </row>
    <row r="339" spans="1:19">
      <c r="A339">
        <v>1709</v>
      </c>
      <c r="B339" s="126">
        <v>9</v>
      </c>
      <c r="C339" s="126">
        <v>22.5</v>
      </c>
      <c r="D339" s="126">
        <v>2098.3717000000001</v>
      </c>
      <c r="E339" s="126">
        <v>1.5738000000000001</v>
      </c>
      <c r="F339" s="126">
        <v>171</v>
      </c>
      <c r="G339" s="126">
        <v>938.79</v>
      </c>
      <c r="H339" s="126">
        <v>40.955599999999997</v>
      </c>
      <c r="I339" s="126">
        <v>2.8647</v>
      </c>
      <c r="J339" s="126">
        <v>600</v>
      </c>
      <c r="K339" s="126">
        <v>3294</v>
      </c>
      <c r="L339" s="126">
        <v>-40.955599999999997</v>
      </c>
      <c r="M339" s="126">
        <v>-2.8647</v>
      </c>
      <c r="N339" s="126">
        <v>-600</v>
      </c>
      <c r="O339" s="126">
        <v>-3294</v>
      </c>
      <c r="P339" s="126">
        <f>IF(ISERR(data!X341),"",data!X341)</f>
        <v>10.921501706484641</v>
      </c>
      <c r="Q339" s="126">
        <f>IF(ISERR(data!Y341),"",data!Y341)</f>
        <v>0.76391180887372012</v>
      </c>
      <c r="R339" s="126">
        <f>'data 2 WNG adds'!I342</f>
        <v>160</v>
      </c>
      <c r="S339" s="126">
        <f>IF(ISERR(data!AA341),"",data!AA341)</f>
        <v>878.40000000000009</v>
      </c>
    </row>
    <row r="340" spans="1:19">
      <c r="A340">
        <v>1710</v>
      </c>
      <c r="B340" s="126">
        <v>0</v>
      </c>
      <c r="C340" s="126">
        <v>0</v>
      </c>
      <c r="D340" s="126">
        <v>0</v>
      </c>
      <c r="E340" s="126">
        <v>0</v>
      </c>
      <c r="F340" s="126">
        <v>0</v>
      </c>
      <c r="G340" s="126">
        <v>0</v>
      </c>
      <c r="H340" s="126">
        <v>13.255599999999999</v>
      </c>
      <c r="I340" s="126">
        <v>0.92720000000000002</v>
      </c>
      <c r="J340" s="126">
        <v>150</v>
      </c>
      <c r="K340" s="126">
        <v>823.5</v>
      </c>
      <c r="L340" s="126">
        <v>-13.255599999999999</v>
      </c>
      <c r="M340" s="126">
        <v>-0.92720000000000002</v>
      </c>
      <c r="N340" s="126">
        <v>-150</v>
      </c>
      <c r="O340" s="126">
        <v>-823.5</v>
      </c>
      <c r="P340" s="126">
        <f>IF(ISERR(data!X342),"",data!X342)</f>
        <v>23.860021208907739</v>
      </c>
      <c r="Q340" s="126">
        <f>IF(ISERR(data!Y342),"",data!Y342)</f>
        <v>1.6689052889713678</v>
      </c>
      <c r="R340" s="126">
        <f>'data 2 WNG adds'!I343</f>
        <v>270</v>
      </c>
      <c r="S340" s="126">
        <f>IF(ISERR(data!AA342),"",data!AA342)</f>
        <v>1482.3</v>
      </c>
    </row>
    <row r="341" spans="1:19">
      <c r="A341">
        <v>1711</v>
      </c>
      <c r="B341" s="126">
        <v>0</v>
      </c>
      <c r="C341" s="126">
        <v>0</v>
      </c>
      <c r="D341" s="126">
        <v>0</v>
      </c>
      <c r="E341" s="126">
        <v>0</v>
      </c>
      <c r="F341" s="126">
        <v>0</v>
      </c>
      <c r="G341" s="126">
        <v>0</v>
      </c>
      <c r="H341" s="126">
        <v>0</v>
      </c>
      <c r="I341" s="126">
        <v>0</v>
      </c>
      <c r="J341" s="126">
        <v>0</v>
      </c>
      <c r="K341" s="126">
        <v>0</v>
      </c>
      <c r="L341" s="126">
        <v>0</v>
      </c>
      <c r="M341" s="126">
        <v>0</v>
      </c>
      <c r="N341" s="126">
        <v>0</v>
      </c>
      <c r="O341" s="126">
        <v>0</v>
      </c>
      <c r="P341" s="126">
        <f>IF(ISERR(data!X343),"",data!X343)</f>
        <v>448.93333333333328</v>
      </c>
      <c r="Q341" s="126">
        <f>IF(ISERR(data!Y343),"",data!Y343)</f>
        <v>31.400945029999995</v>
      </c>
      <c r="R341" s="126">
        <f>'data 2 WNG adds'!I344</f>
        <v>3333.33</v>
      </c>
      <c r="S341" s="126">
        <f>IF(ISERR(data!AA343),"",data!AA343)</f>
        <v>18299.9817</v>
      </c>
    </row>
    <row r="342" spans="1:19">
      <c r="A342">
        <v>1712</v>
      </c>
      <c r="B342" s="126">
        <v>0</v>
      </c>
      <c r="C342" s="126">
        <v>0</v>
      </c>
      <c r="D342" s="126">
        <v>0</v>
      </c>
      <c r="E342" s="126">
        <v>0</v>
      </c>
      <c r="F342" s="126">
        <v>0</v>
      </c>
      <c r="G342" s="126">
        <v>0</v>
      </c>
      <c r="H342" s="126">
        <v>0</v>
      </c>
      <c r="I342" s="126">
        <v>0</v>
      </c>
      <c r="J342" s="126">
        <v>0</v>
      </c>
      <c r="K342" s="126">
        <v>0</v>
      </c>
      <c r="L342" s="126">
        <v>0</v>
      </c>
      <c r="M342" s="126">
        <v>0</v>
      </c>
      <c r="N342" s="126">
        <v>0</v>
      </c>
      <c r="O342" s="126">
        <v>0</v>
      </c>
      <c r="P342" s="126" t="str">
        <f>IF(ISERR(data!X344),"",data!X344)</f>
        <v/>
      </c>
      <c r="Q342" s="126" t="str">
        <f>IF(ISERR(data!Y344),"",data!Y344)</f>
        <v/>
      </c>
      <c r="R342" s="126" t="str">
        <f>'data 2 WNG adds'!I345</f>
        <v/>
      </c>
      <c r="S342" s="126" t="str">
        <f>IF(ISERR(data!AA344),"",data!AA344)</f>
        <v/>
      </c>
    </row>
    <row r="343" spans="1:19">
      <c r="A343">
        <v>1713</v>
      </c>
      <c r="B343" s="126">
        <v>0</v>
      </c>
      <c r="C343" s="126">
        <v>0</v>
      </c>
      <c r="D343" s="126">
        <v>0</v>
      </c>
      <c r="E343" s="126">
        <v>0</v>
      </c>
      <c r="F343" s="126">
        <v>0</v>
      </c>
      <c r="G343" s="126">
        <v>0</v>
      </c>
      <c r="H343" s="126">
        <v>0</v>
      </c>
      <c r="I343" s="126">
        <v>0</v>
      </c>
      <c r="J343" s="126">
        <v>0</v>
      </c>
      <c r="K343" s="126">
        <v>0</v>
      </c>
      <c r="L343" s="126">
        <v>0</v>
      </c>
      <c r="M343" s="126">
        <v>0</v>
      </c>
      <c r="N343" s="126">
        <v>0</v>
      </c>
      <c r="O343" s="126">
        <v>0</v>
      </c>
      <c r="P343" s="126" t="str">
        <f>IF(ISERR(data!X345),"",data!X345)</f>
        <v/>
      </c>
      <c r="Q343" s="126" t="str">
        <f>IF(ISERR(data!Y345),"",data!Y345)</f>
        <v/>
      </c>
      <c r="R343" s="126" t="str">
        <f>'data 2 WNG adds'!I346</f>
        <v/>
      </c>
      <c r="S343" s="126" t="str">
        <f>IF(ISERR(data!AA345),"",data!AA345)</f>
        <v/>
      </c>
    </row>
    <row r="344" spans="1:19">
      <c r="A344">
        <v>1714</v>
      </c>
      <c r="B344" s="126">
        <v>0</v>
      </c>
      <c r="C344" s="126">
        <v>0</v>
      </c>
      <c r="D344" s="126">
        <v>0</v>
      </c>
      <c r="E344" s="126">
        <v>0</v>
      </c>
      <c r="F344" s="126">
        <v>0</v>
      </c>
      <c r="G344" s="126">
        <v>0</v>
      </c>
      <c r="H344" s="126">
        <v>0</v>
      </c>
      <c r="I344" s="126">
        <v>0</v>
      </c>
      <c r="J344" s="126">
        <v>0</v>
      </c>
      <c r="K344" s="126">
        <v>0</v>
      </c>
      <c r="L344" s="126">
        <v>0</v>
      </c>
      <c r="M344" s="126">
        <v>0</v>
      </c>
      <c r="N344" s="126">
        <v>0</v>
      </c>
      <c r="O344" s="126">
        <v>0</v>
      </c>
      <c r="P344" s="126" t="str">
        <f>IF(ISERR(data!X346),"",data!X346)</f>
        <v/>
      </c>
      <c r="Q344" s="126" t="str">
        <f>IF(ISERR(data!Y346),"",data!Y346)</f>
        <v/>
      </c>
      <c r="R344" s="126" t="str">
        <f>'data 2 WNG adds'!I347</f>
        <v/>
      </c>
      <c r="S344" s="126" t="str">
        <f>IF(ISERR(data!AA346),"",data!AA346)</f>
        <v/>
      </c>
    </row>
    <row r="345" spans="1:19">
      <c r="A345">
        <v>1715</v>
      </c>
      <c r="B345" s="126">
        <v>0</v>
      </c>
      <c r="C345" s="126">
        <v>0</v>
      </c>
      <c r="D345" s="126">
        <v>0</v>
      </c>
      <c r="E345" s="126">
        <v>0</v>
      </c>
      <c r="F345" s="126">
        <v>0</v>
      </c>
      <c r="G345" s="126">
        <v>0</v>
      </c>
      <c r="H345" s="126">
        <v>0</v>
      </c>
      <c r="I345" s="126">
        <v>0</v>
      </c>
      <c r="J345" s="126">
        <v>0</v>
      </c>
      <c r="K345" s="126">
        <v>0</v>
      </c>
      <c r="L345" s="126">
        <v>0</v>
      </c>
      <c r="M345" s="126">
        <v>0</v>
      </c>
      <c r="N345" s="126">
        <v>0</v>
      </c>
      <c r="O345" s="126">
        <v>0</v>
      </c>
      <c r="P345" s="126" t="str">
        <f>IF(ISERR(data!X347),"",data!X347)</f>
        <v/>
      </c>
      <c r="Q345" s="126" t="str">
        <f>IF(ISERR(data!Y347),"",data!Y347)</f>
        <v/>
      </c>
      <c r="R345" s="126" t="str">
        <f>'data 2 WNG adds'!I348</f>
        <v/>
      </c>
      <c r="S345" s="126" t="str">
        <f>IF(ISERR(data!AA347),"",data!AA347)</f>
        <v/>
      </c>
    </row>
    <row r="346" spans="1:19">
      <c r="A346">
        <v>1716</v>
      </c>
      <c r="B346" s="126">
        <v>0</v>
      </c>
      <c r="C346" s="126">
        <v>0</v>
      </c>
      <c r="D346" s="126">
        <v>0</v>
      </c>
      <c r="E346" s="126">
        <v>0</v>
      </c>
      <c r="F346" s="126">
        <v>0</v>
      </c>
      <c r="G346" s="126">
        <v>0</v>
      </c>
      <c r="H346" s="126">
        <v>0</v>
      </c>
      <c r="I346" s="126">
        <v>0</v>
      </c>
      <c r="J346" s="126">
        <v>0</v>
      </c>
      <c r="K346" s="126">
        <v>0</v>
      </c>
      <c r="L346" s="126">
        <v>0</v>
      </c>
      <c r="M346" s="126">
        <v>0</v>
      </c>
      <c r="N346" s="126">
        <v>0</v>
      </c>
      <c r="O346" s="126">
        <v>0</v>
      </c>
      <c r="P346" s="126">
        <f>IF(ISERR(data!X348),"",data!X348)</f>
        <v>80.213903743315498</v>
      </c>
      <c r="Q346" s="126">
        <f>IF(ISERR(data!Y348),"",data!Y348)</f>
        <v>5.6106156417112309</v>
      </c>
      <c r="R346" s="126">
        <f>'data 2 WNG adds'!I349</f>
        <v>500</v>
      </c>
      <c r="S346" s="126">
        <f>IF(ISERR(data!AA348),"",data!AA348)</f>
        <v>2745</v>
      </c>
    </row>
    <row r="347" spans="1:19">
      <c r="A347">
        <v>1717</v>
      </c>
      <c r="B347" s="126">
        <v>0</v>
      </c>
      <c r="C347" s="126">
        <v>0</v>
      </c>
      <c r="D347" s="126">
        <v>0</v>
      </c>
      <c r="E347" s="126">
        <v>0</v>
      </c>
      <c r="F347" s="126">
        <v>0</v>
      </c>
      <c r="G347" s="126">
        <v>0</v>
      </c>
      <c r="H347" s="126">
        <v>0</v>
      </c>
      <c r="I347" s="126">
        <v>0</v>
      </c>
      <c r="J347" s="126">
        <v>0</v>
      </c>
      <c r="K347" s="126">
        <v>0</v>
      </c>
      <c r="L347" s="126">
        <v>0</v>
      </c>
      <c r="M347" s="126">
        <v>0</v>
      </c>
      <c r="N347" s="126">
        <v>0</v>
      </c>
      <c r="O347" s="126">
        <v>0</v>
      </c>
      <c r="P347" s="126" t="str">
        <f>IF(ISERR(data!X349),"",data!X349)</f>
        <v/>
      </c>
      <c r="Q347" s="126" t="str">
        <f>IF(ISERR(data!Y349),"",data!Y349)</f>
        <v/>
      </c>
      <c r="R347" s="126" t="str">
        <f>'data 2 WNG adds'!I350</f>
        <v/>
      </c>
      <c r="S347" s="126" t="str">
        <f>IF(ISERR(data!AA349),"",data!AA349)</f>
        <v/>
      </c>
    </row>
    <row r="348" spans="1:19">
      <c r="A348">
        <v>1718</v>
      </c>
      <c r="B348" s="126">
        <v>0</v>
      </c>
      <c r="C348" s="126">
        <v>0</v>
      </c>
      <c r="D348" s="126">
        <v>0</v>
      </c>
      <c r="E348" s="126">
        <v>0</v>
      </c>
      <c r="F348" s="126">
        <v>0</v>
      </c>
      <c r="G348" s="126">
        <v>0</v>
      </c>
      <c r="H348" s="126">
        <v>0</v>
      </c>
      <c r="I348" s="126">
        <v>0</v>
      </c>
      <c r="J348" s="126">
        <v>0</v>
      </c>
      <c r="K348" s="126">
        <v>0</v>
      </c>
      <c r="L348" s="126">
        <v>0</v>
      </c>
      <c r="M348" s="126">
        <v>0</v>
      </c>
      <c r="N348" s="126">
        <v>0</v>
      </c>
      <c r="O348" s="126">
        <v>0</v>
      </c>
      <c r="P348" s="126" t="str">
        <f>IF(ISERR(data!X350),"",data!X350)</f>
        <v/>
      </c>
      <c r="Q348" s="126" t="str">
        <f>IF(ISERR(data!Y350),"",data!Y350)</f>
        <v/>
      </c>
      <c r="R348" s="126" t="str">
        <f>'data 2 WNG adds'!I351</f>
        <v/>
      </c>
      <c r="S348" s="126" t="str">
        <f>IF(ISERR(data!AA350),"",data!AA350)</f>
        <v/>
      </c>
    </row>
    <row r="349" spans="1:19">
      <c r="A349">
        <v>1719</v>
      </c>
      <c r="B349" s="126">
        <v>0</v>
      </c>
      <c r="C349" s="126">
        <v>0</v>
      </c>
      <c r="D349" s="126">
        <v>0</v>
      </c>
      <c r="E349" s="126">
        <v>0</v>
      </c>
      <c r="F349" s="126">
        <v>0</v>
      </c>
      <c r="G349" s="126">
        <v>0</v>
      </c>
      <c r="H349" s="126">
        <v>0</v>
      </c>
      <c r="I349" s="126">
        <v>0</v>
      </c>
      <c r="J349" s="126">
        <v>0</v>
      </c>
      <c r="K349" s="126">
        <v>0</v>
      </c>
      <c r="L349" s="126">
        <v>0</v>
      </c>
      <c r="M349" s="126">
        <v>0</v>
      </c>
      <c r="N349" s="126">
        <v>0</v>
      </c>
      <c r="O349" s="126">
        <v>0</v>
      </c>
      <c r="P349" s="126">
        <f>IF(ISERR(data!X351),"",data!X351)</f>
        <v>92.513966480446939</v>
      </c>
      <c r="Q349" s="126">
        <f>IF(ISERR(data!Y351),"",data!Y351)</f>
        <v>6.4709518324022355</v>
      </c>
      <c r="R349" s="126">
        <f>'data 2 WNG adds'!I352</f>
        <v>828</v>
      </c>
      <c r="S349" s="126">
        <f>IF(ISERR(data!AA351),"",data!AA351)</f>
        <v>4545.72</v>
      </c>
    </row>
    <row r="350" spans="1:19">
      <c r="A350">
        <v>1720</v>
      </c>
      <c r="B350" s="126">
        <v>0</v>
      </c>
      <c r="C350" s="126">
        <v>0</v>
      </c>
      <c r="D350" s="126">
        <v>0</v>
      </c>
      <c r="E350" s="126">
        <v>0</v>
      </c>
      <c r="F350" s="126">
        <v>0</v>
      </c>
      <c r="G350" s="126">
        <v>0</v>
      </c>
      <c r="H350" s="126">
        <v>0</v>
      </c>
      <c r="I350" s="126">
        <v>0</v>
      </c>
      <c r="J350" s="126">
        <v>0</v>
      </c>
      <c r="K350" s="126">
        <v>0</v>
      </c>
      <c r="L350" s="126">
        <v>17.5</v>
      </c>
      <c r="M350" s="126">
        <v>1.2241</v>
      </c>
      <c r="N350" s="126">
        <v>223.125</v>
      </c>
      <c r="O350" s="126">
        <v>1224.9563000000001</v>
      </c>
      <c r="P350" s="126">
        <f>IF(ISERR(data!X352),"",data!X352)</f>
        <v>329.41198652508871</v>
      </c>
      <c r="Q350" s="126">
        <f>IF(ISERR(data!Y352),"",data!Y352)</f>
        <v>23.040943750588234</v>
      </c>
      <c r="R350" s="126">
        <f>'data 2 WNG adds'!I353</f>
        <v>4200</v>
      </c>
      <c r="S350" s="126">
        <f>IF(ISERR(data!AA352),"",data!AA352)</f>
        <v>23058</v>
      </c>
    </row>
    <row r="351" spans="1:19">
      <c r="A351">
        <v>1721</v>
      </c>
      <c r="B351" s="126">
        <v>7</v>
      </c>
      <c r="C351" s="126">
        <v>17.5</v>
      </c>
      <c r="D351" s="126">
        <v>1632.0668000000001</v>
      </c>
      <c r="E351" s="126">
        <v>1.2241</v>
      </c>
      <c r="F351" s="126">
        <v>223.125</v>
      </c>
      <c r="G351" s="126">
        <v>1224.9563000000001</v>
      </c>
      <c r="H351" s="126">
        <v>0</v>
      </c>
      <c r="I351" s="126">
        <v>0</v>
      </c>
      <c r="J351" s="126">
        <v>0</v>
      </c>
      <c r="K351" s="126">
        <v>0</v>
      </c>
      <c r="L351" s="126">
        <v>7.5004999999999997</v>
      </c>
      <c r="M351" s="126">
        <v>0.52459999999999996</v>
      </c>
      <c r="N351" s="126">
        <v>48.375</v>
      </c>
      <c r="O351" s="126">
        <v>265.5788</v>
      </c>
      <c r="P351" s="126" t="str">
        <f>IF(ISERR(data!X353),"",data!X353)</f>
        <v/>
      </c>
      <c r="Q351" s="126" t="str">
        <f>IF(ISERR(data!Y353),"",data!Y353)</f>
        <v/>
      </c>
      <c r="R351" s="126" t="str">
        <f>'data 2 WNG adds'!I354</f>
        <v/>
      </c>
      <c r="S351" s="126" t="str">
        <f>IF(ISERR(data!AA353),"",data!AA353)</f>
        <v/>
      </c>
    </row>
    <row r="352" spans="1:19">
      <c r="A352">
        <v>1722</v>
      </c>
      <c r="B352" s="126">
        <v>3</v>
      </c>
      <c r="C352" s="126">
        <v>7.5004999999999997</v>
      </c>
      <c r="D352" s="126">
        <v>699.5</v>
      </c>
      <c r="E352" s="126">
        <v>0.52500000000000002</v>
      </c>
      <c r="F352" s="126">
        <v>48.375</v>
      </c>
      <c r="G352" s="126">
        <v>265.5788</v>
      </c>
      <c r="H352" s="126">
        <v>2.5848</v>
      </c>
      <c r="I352" s="126">
        <v>0.18079999999999999</v>
      </c>
      <c r="J352" s="126">
        <v>20</v>
      </c>
      <c r="K352" s="126">
        <v>109.8</v>
      </c>
      <c r="L352" s="126">
        <v>17.415199999999999</v>
      </c>
      <c r="M352" s="126">
        <v>1.2181</v>
      </c>
      <c r="N352" s="126">
        <v>134.75</v>
      </c>
      <c r="O352" s="126">
        <v>739.77750000000003</v>
      </c>
      <c r="P352" s="126">
        <f>IF(ISERR(data!X354),"",data!X354)</f>
        <v>387.72239355595491</v>
      </c>
      <c r="Q352" s="126">
        <f>IF(ISERR(data!Y354),"",data!Y354)</f>
        <v>27.119504529886918</v>
      </c>
      <c r="R352" s="126">
        <f>'data 2 WNG adds'!I355</f>
        <v>3000</v>
      </c>
      <c r="S352" s="126">
        <f>IF(ISERR(data!AA354),"",data!AA354)</f>
        <v>16470</v>
      </c>
    </row>
    <row r="353" spans="1:19">
      <c r="A353">
        <v>1723</v>
      </c>
      <c r="B353" s="126">
        <v>8</v>
      </c>
      <c r="C353" s="126">
        <v>20</v>
      </c>
      <c r="D353" s="126">
        <v>1865.2193</v>
      </c>
      <c r="E353" s="126">
        <v>1.3989</v>
      </c>
      <c r="F353" s="126">
        <v>154.75</v>
      </c>
      <c r="G353" s="126">
        <v>849.57749999999999</v>
      </c>
      <c r="H353" s="126">
        <v>2.2776000000000001</v>
      </c>
      <c r="I353" s="126">
        <v>0.1593</v>
      </c>
      <c r="J353" s="126">
        <v>20</v>
      </c>
      <c r="K353" s="126">
        <v>109.8</v>
      </c>
      <c r="L353" s="126">
        <v>17.7224</v>
      </c>
      <c r="M353" s="126">
        <v>1.2396</v>
      </c>
      <c r="N353" s="126">
        <v>155.625</v>
      </c>
      <c r="O353" s="126">
        <v>854.38130000000001</v>
      </c>
      <c r="P353" s="126">
        <f>IF(ISERR(data!X355),"",data!X355)</f>
        <v>341.63724072759584</v>
      </c>
      <c r="Q353" s="126">
        <f>IF(ISERR(data!Y355),"",data!Y355)</f>
        <v>23.89604740782918</v>
      </c>
      <c r="R353" s="126">
        <f>'data 2 WNG adds'!I356</f>
        <v>3000</v>
      </c>
      <c r="S353" s="126">
        <f>IF(ISERR(data!AA355),"",data!AA355)</f>
        <v>16470</v>
      </c>
    </row>
    <row r="354" spans="1:19">
      <c r="A354">
        <v>1724</v>
      </c>
      <c r="B354" s="126">
        <v>8</v>
      </c>
      <c r="C354" s="126">
        <v>20</v>
      </c>
      <c r="D354" s="126">
        <v>1865.2193</v>
      </c>
      <c r="E354" s="126">
        <v>1.3989</v>
      </c>
      <c r="F354" s="126">
        <v>175.625</v>
      </c>
      <c r="G354" s="126">
        <v>964.18129999999996</v>
      </c>
      <c r="H354" s="126">
        <v>3.9537</v>
      </c>
      <c r="I354" s="126">
        <v>0.27650000000000002</v>
      </c>
      <c r="J354" s="126">
        <v>47</v>
      </c>
      <c r="K354" s="126">
        <v>258.02999999999997</v>
      </c>
      <c r="L354" s="126">
        <v>16.046299999999999</v>
      </c>
      <c r="M354" s="126">
        <v>1.1224000000000001</v>
      </c>
      <c r="N354" s="126">
        <v>190.75</v>
      </c>
      <c r="O354" s="126">
        <v>1047.2175</v>
      </c>
      <c r="P354" s="126" t="str">
        <f>IF(ISERR(data!X356),"",data!X356)</f>
        <v/>
      </c>
      <c r="Q354" s="126" t="str">
        <f>IF(ISERR(data!Y356),"",data!Y356)</f>
        <v/>
      </c>
      <c r="R354" s="126" t="str">
        <f>'data 2 WNG adds'!I357</f>
        <v/>
      </c>
      <c r="S354" s="126" t="str">
        <f>IF(ISERR(data!AA356),"",data!AA356)</f>
        <v/>
      </c>
    </row>
    <row r="355" spans="1:19">
      <c r="A355">
        <v>1725</v>
      </c>
      <c r="B355" s="126">
        <v>8</v>
      </c>
      <c r="C355" s="126">
        <v>20</v>
      </c>
      <c r="D355" s="126">
        <v>1865.2193</v>
      </c>
      <c r="E355" s="126">
        <v>1.3989</v>
      </c>
      <c r="F355" s="126">
        <v>237.75</v>
      </c>
      <c r="G355" s="126">
        <v>1305.2474999999999</v>
      </c>
      <c r="H355" s="126">
        <v>3.8025000000000002</v>
      </c>
      <c r="I355" s="126">
        <v>0.26600000000000001</v>
      </c>
      <c r="J355" s="126">
        <v>40</v>
      </c>
      <c r="K355" s="126">
        <v>219.6</v>
      </c>
      <c r="L355" s="126">
        <v>18.697500000000002</v>
      </c>
      <c r="M355" s="126">
        <v>1.3078000000000001</v>
      </c>
      <c r="N355" s="126">
        <v>196.6875</v>
      </c>
      <c r="O355" s="126">
        <v>1079.8144</v>
      </c>
      <c r="P355" s="126">
        <f>IF(ISERR(data!X357),"",data!X357)</f>
        <v>285.18635522844261</v>
      </c>
      <c r="Q355" s="126">
        <f>IF(ISERR(data!Y357),"",data!Y357)</f>
        <v>19.947552117243198</v>
      </c>
      <c r="R355" s="126">
        <f>'data 2 WNG adds'!I358</f>
        <v>3000</v>
      </c>
      <c r="S355" s="126">
        <f>IF(ISERR(data!AA357),"",data!AA357)</f>
        <v>16470</v>
      </c>
    </row>
    <row r="356" spans="1:19">
      <c r="A356">
        <v>1726</v>
      </c>
      <c r="B356" s="126">
        <v>9</v>
      </c>
      <c r="C356" s="126">
        <v>22.5</v>
      </c>
      <c r="D356" s="126">
        <v>2098.3717000000001</v>
      </c>
      <c r="E356" s="126">
        <v>1.5738000000000001</v>
      </c>
      <c r="F356" s="126">
        <v>236.6875</v>
      </c>
      <c r="G356" s="126">
        <v>1299.4143999999999</v>
      </c>
      <c r="H356" s="126">
        <v>7.3125999999999998</v>
      </c>
      <c r="I356" s="126">
        <v>0.51149999999999995</v>
      </c>
      <c r="J356" s="126">
        <v>50</v>
      </c>
      <c r="K356" s="126">
        <v>213.75</v>
      </c>
      <c r="L356" s="126">
        <v>12.6874</v>
      </c>
      <c r="M356" s="126">
        <v>0.88739999999999997</v>
      </c>
      <c r="N356" s="126">
        <v>86.75</v>
      </c>
      <c r="O356" s="126">
        <v>370.85629999999998</v>
      </c>
      <c r="P356" s="126">
        <f>IF(ISERR(data!X358),"",data!X358)</f>
        <v>427.05696033182045</v>
      </c>
      <c r="Q356" s="126">
        <f>IF(ISERR(data!Y358),"",data!Y358)</f>
        <v>29.870787353857409</v>
      </c>
      <c r="R356" s="126">
        <f>'data 2 WNG adds'!I359</f>
        <v>2920</v>
      </c>
      <c r="S356" s="126">
        <f>IF(ISERR(data!AA358),"",data!AA358)</f>
        <v>12483.000000000002</v>
      </c>
    </row>
    <row r="357" spans="1:19">
      <c r="A357">
        <v>1727</v>
      </c>
      <c r="B357" s="126">
        <v>8</v>
      </c>
      <c r="C357" s="126">
        <v>20</v>
      </c>
      <c r="D357" s="126">
        <v>1865.2193</v>
      </c>
      <c r="E357" s="126">
        <v>1.3989</v>
      </c>
      <c r="F357" s="126">
        <v>136.75</v>
      </c>
      <c r="G357" s="126">
        <v>584.60630000000003</v>
      </c>
      <c r="H357" s="126">
        <v>7.8361000000000001</v>
      </c>
      <c r="I357" s="126">
        <v>0.54810000000000003</v>
      </c>
      <c r="J357" s="126">
        <v>51</v>
      </c>
      <c r="K357" s="126">
        <v>218.02500000000001</v>
      </c>
      <c r="L357" s="126">
        <v>7.1638999999999999</v>
      </c>
      <c r="M357" s="126">
        <v>0.50109999999999999</v>
      </c>
      <c r="N357" s="126">
        <v>46.625</v>
      </c>
      <c r="O357" s="126">
        <v>199.3219</v>
      </c>
      <c r="P357" s="126">
        <f>IF(ISERR(data!X359),"",data!X359)</f>
        <v>414.85303223435812</v>
      </c>
      <c r="Q357" s="126">
        <f>IF(ISERR(data!Y359),"",data!Y359)</f>
        <v>29.01717536542894</v>
      </c>
      <c r="R357" s="126">
        <f>'data 2 WNG adds'!I360</f>
        <v>2700</v>
      </c>
      <c r="S357" s="126">
        <f>IF(ISERR(data!AA359),"",data!AA359)</f>
        <v>11542.500000000002</v>
      </c>
    </row>
    <row r="358" spans="1:19">
      <c r="A358">
        <v>1728</v>
      </c>
      <c r="B358" s="126">
        <v>6</v>
      </c>
      <c r="C358" s="126">
        <v>15</v>
      </c>
      <c r="D358" s="126">
        <v>1398.9143999999999</v>
      </c>
      <c r="E358" s="126">
        <v>1.0491999999999999</v>
      </c>
      <c r="F358" s="126">
        <v>97.625</v>
      </c>
      <c r="G358" s="126">
        <v>417.34690000000001</v>
      </c>
      <c r="H358" s="126">
        <v>10.881399999999999</v>
      </c>
      <c r="I358" s="126">
        <v>0.7611</v>
      </c>
      <c r="J358" s="126">
        <v>100</v>
      </c>
      <c r="K358" s="126">
        <v>427.5</v>
      </c>
      <c r="L358" s="126">
        <v>-10.881399999999999</v>
      </c>
      <c r="M358" s="126">
        <v>-0.7611</v>
      </c>
      <c r="N358" s="126">
        <v>-100</v>
      </c>
      <c r="O358" s="126">
        <v>-427.5</v>
      </c>
      <c r="P358" s="126">
        <f>IF(ISERR(data!X360),"",data!X360)</f>
        <v>250.27203482045704</v>
      </c>
      <c r="Q358" s="126">
        <f>IF(ISERR(data!Y360),"",data!Y360)</f>
        <v>17.505446409140372</v>
      </c>
      <c r="R358" s="126">
        <f>'data 2 WNG adds'!I361</f>
        <v>2300</v>
      </c>
      <c r="S358" s="126">
        <f>IF(ISERR(data!AA360),"",data!AA360)</f>
        <v>9832.5</v>
      </c>
    </row>
    <row r="359" spans="1:19">
      <c r="A359">
        <v>1729</v>
      </c>
      <c r="B359" s="126">
        <v>0</v>
      </c>
      <c r="C359" s="126">
        <v>0</v>
      </c>
      <c r="D359" s="126">
        <v>0</v>
      </c>
      <c r="E359" s="126">
        <v>0</v>
      </c>
      <c r="F359" s="126">
        <v>0</v>
      </c>
      <c r="G359" s="126">
        <v>0</v>
      </c>
      <c r="H359" s="126">
        <v>10.905200000000001</v>
      </c>
      <c r="I359" s="126">
        <v>0.76280000000000003</v>
      </c>
      <c r="J359" s="126">
        <v>108</v>
      </c>
      <c r="K359" s="126">
        <v>461.7</v>
      </c>
      <c r="L359" s="126">
        <v>6.5948000000000002</v>
      </c>
      <c r="M359" s="126">
        <v>0.46129999999999999</v>
      </c>
      <c r="N359" s="126">
        <v>65.3125</v>
      </c>
      <c r="O359" s="126">
        <v>279.21089999999998</v>
      </c>
      <c r="P359" s="126">
        <f>IF(ISERR(data!X361),"",data!X361)</f>
        <v>262.53173105677826</v>
      </c>
      <c r="Q359" s="126">
        <f>IF(ISERR(data!Y361),"",data!Y361)</f>
        <v>18.362959137684818</v>
      </c>
      <c r="R359" s="126">
        <f>'data 2 WNG adds'!I362</f>
        <v>2600</v>
      </c>
      <c r="S359" s="126">
        <f>IF(ISERR(data!AA361),"",data!AA361)</f>
        <v>11115.000000000002</v>
      </c>
    </row>
    <row r="360" spans="1:19">
      <c r="A360">
        <v>1730</v>
      </c>
      <c r="B360" s="126">
        <v>7</v>
      </c>
      <c r="C360" s="126">
        <v>17.5</v>
      </c>
      <c r="D360" s="126">
        <v>1632.0668000000001</v>
      </c>
      <c r="E360" s="126">
        <v>1.2241</v>
      </c>
      <c r="F360" s="126">
        <v>173.3125</v>
      </c>
      <c r="G360" s="126">
        <v>740.91089999999997</v>
      </c>
      <c r="H360" s="126">
        <v>8.4664999999999999</v>
      </c>
      <c r="I360" s="126">
        <v>0.59219999999999995</v>
      </c>
      <c r="J360" s="126">
        <v>70</v>
      </c>
      <c r="K360" s="126">
        <v>299.25</v>
      </c>
      <c r="L360" s="126">
        <v>9.0335000000000001</v>
      </c>
      <c r="M360" s="126">
        <v>0.63190000000000002</v>
      </c>
      <c r="N360" s="126">
        <v>74.6875</v>
      </c>
      <c r="O360" s="126">
        <v>319.28910000000002</v>
      </c>
      <c r="P360" s="126">
        <f>IF(ISERR(data!X362),"",data!X362)</f>
        <v>362.85121625873705</v>
      </c>
      <c r="Q360" s="126">
        <f>IF(ISERR(data!Y362),"",data!Y362)</f>
        <v>25.379873245788335</v>
      </c>
      <c r="R360" s="126">
        <f>'data 2 WNG adds'!I363</f>
        <v>3000</v>
      </c>
      <c r="S360" s="126">
        <f>IF(ISERR(data!AA362),"",data!AA362)</f>
        <v>12825.000000000002</v>
      </c>
    </row>
    <row r="361" spans="1:19">
      <c r="A361">
        <v>1731</v>
      </c>
      <c r="B361" s="126">
        <v>7</v>
      </c>
      <c r="C361" s="126">
        <v>17.5</v>
      </c>
      <c r="D361" s="126">
        <v>1632.0668000000001</v>
      </c>
      <c r="E361" s="126">
        <v>1.2241</v>
      </c>
      <c r="F361" s="126">
        <v>144.6875</v>
      </c>
      <c r="G361" s="126">
        <v>618.53909999999996</v>
      </c>
      <c r="H361" s="126">
        <v>11.819000000000001</v>
      </c>
      <c r="I361" s="126">
        <v>0.82669999999999999</v>
      </c>
      <c r="J361" s="126">
        <v>80</v>
      </c>
      <c r="K361" s="126">
        <v>342</v>
      </c>
      <c r="L361" s="126">
        <v>8.1809999999999992</v>
      </c>
      <c r="M361" s="126">
        <v>0.57220000000000004</v>
      </c>
      <c r="N361" s="126">
        <v>55.375</v>
      </c>
      <c r="O361" s="126">
        <v>236.72810000000001</v>
      </c>
      <c r="P361" s="126">
        <f>IF(ISERR(data!X363),"",data!X363)</f>
        <v>376.73155562228192</v>
      </c>
      <c r="Q361" s="126">
        <f>IF(ISERR(data!Y363),"",data!Y363)</f>
        <v>26.350742951800555</v>
      </c>
      <c r="R361" s="126">
        <f>'data 2 WNG adds'!I364</f>
        <v>2550</v>
      </c>
      <c r="S361" s="126">
        <f>IF(ISERR(data!AA363),"",data!AA363)</f>
        <v>10901.25</v>
      </c>
    </row>
    <row r="362" spans="1:19">
      <c r="A362">
        <v>1732</v>
      </c>
      <c r="B362" s="126">
        <v>8</v>
      </c>
      <c r="C362" s="126">
        <v>20</v>
      </c>
      <c r="D362" s="126">
        <v>1865.2193</v>
      </c>
      <c r="E362" s="126">
        <v>1.3989</v>
      </c>
      <c r="F362" s="126">
        <v>135.375</v>
      </c>
      <c r="G362" s="126">
        <v>578.72810000000004</v>
      </c>
      <c r="H362" s="126">
        <v>15.0228</v>
      </c>
      <c r="I362" s="126">
        <v>1.0508</v>
      </c>
      <c r="J362" s="126">
        <v>110</v>
      </c>
      <c r="K362" s="126">
        <v>470.25</v>
      </c>
      <c r="L362" s="126">
        <v>7.4771999999999998</v>
      </c>
      <c r="M362" s="126">
        <v>0.52300000000000002</v>
      </c>
      <c r="N362" s="126">
        <v>54.75</v>
      </c>
      <c r="O362" s="126">
        <v>234.05629999999999</v>
      </c>
      <c r="P362" s="126">
        <f>IF(ISERR(data!X364),"",data!X364)</f>
        <v>327.76956820944224</v>
      </c>
      <c r="Q362" s="126">
        <f>IF(ISERR(data!Y364),"",data!Y364)</f>
        <v>22.926063692867981</v>
      </c>
      <c r="R362" s="126">
        <f>'data 2 WNG adds'!I365</f>
        <v>2400</v>
      </c>
      <c r="S362" s="126">
        <f>IF(ISERR(data!AA364),"",data!AA364)</f>
        <v>10260</v>
      </c>
    </row>
    <row r="363" spans="1:19">
      <c r="A363">
        <v>1733</v>
      </c>
      <c r="B363" s="126">
        <v>9</v>
      </c>
      <c r="C363" s="126">
        <v>22.5</v>
      </c>
      <c r="D363" s="126">
        <v>2098.3717000000001</v>
      </c>
      <c r="E363" s="126">
        <v>1.5738000000000001</v>
      </c>
      <c r="F363" s="126">
        <v>164.75</v>
      </c>
      <c r="G363" s="126">
        <v>704.30629999999996</v>
      </c>
      <c r="H363" s="126">
        <v>5.8277999999999999</v>
      </c>
      <c r="I363" s="126">
        <v>0.40760000000000002</v>
      </c>
      <c r="J363" s="126">
        <v>50</v>
      </c>
      <c r="K363" s="126">
        <v>213.75</v>
      </c>
      <c r="L363" s="126">
        <v>21.6722</v>
      </c>
      <c r="M363" s="126">
        <v>1.5159</v>
      </c>
      <c r="N363" s="126">
        <v>185.9375</v>
      </c>
      <c r="O363" s="126">
        <v>794.88279999999997</v>
      </c>
      <c r="P363" s="126">
        <f>IF(ISERR(data!X365),"",data!X365)</f>
        <v>320.53001716277555</v>
      </c>
      <c r="Q363" s="126">
        <f>IF(ISERR(data!Y365),"",data!Y365)</f>
        <v>22.419688408211922</v>
      </c>
      <c r="R363" s="126">
        <f>'data 2 WNG adds'!I366</f>
        <v>2750</v>
      </c>
      <c r="S363" s="126">
        <f>IF(ISERR(data!AA365),"",data!AA365)</f>
        <v>11756.250000000002</v>
      </c>
    </row>
    <row r="364" spans="1:19">
      <c r="A364">
        <v>1734</v>
      </c>
      <c r="B364" s="126">
        <v>11</v>
      </c>
      <c r="C364" s="126">
        <v>27.5</v>
      </c>
      <c r="D364" s="126">
        <v>2564.6765</v>
      </c>
      <c r="E364" s="126">
        <v>1.9235</v>
      </c>
      <c r="F364" s="126">
        <v>235.9375</v>
      </c>
      <c r="G364" s="126">
        <v>1008.6328</v>
      </c>
      <c r="H364" s="126">
        <v>5.3715000000000002</v>
      </c>
      <c r="I364" s="126">
        <v>0.37569999999999998</v>
      </c>
      <c r="J364" s="126">
        <v>50</v>
      </c>
      <c r="K364" s="126">
        <v>213.75</v>
      </c>
      <c r="L364" s="126">
        <v>9.6285000000000007</v>
      </c>
      <c r="M364" s="126">
        <v>0.67349999999999999</v>
      </c>
      <c r="N364" s="126">
        <v>89.625</v>
      </c>
      <c r="O364" s="126">
        <v>383.14690000000002</v>
      </c>
      <c r="P364" s="126">
        <f>IF(ISERR(data!X366),"",data!X366)</f>
        <v>322.29207020295797</v>
      </c>
      <c r="Q364" s="126">
        <f>IF(ISERR(data!Y366),"",data!Y366)</f>
        <v>22.542936397493285</v>
      </c>
      <c r="R364" s="126">
        <f>'data 2 WNG adds'!I367</f>
        <v>3000</v>
      </c>
      <c r="S364" s="126">
        <f>IF(ISERR(data!AA366),"",data!AA366)</f>
        <v>12825.000000000002</v>
      </c>
    </row>
    <row r="365" spans="1:19">
      <c r="A365">
        <v>1735</v>
      </c>
      <c r="B365" s="126">
        <v>6</v>
      </c>
      <c r="C365" s="126">
        <v>15</v>
      </c>
      <c r="D365" s="126">
        <v>1398.9143999999999</v>
      </c>
      <c r="E365" s="126">
        <v>1.0491999999999999</v>
      </c>
      <c r="F365" s="126">
        <v>139.625</v>
      </c>
      <c r="G365" s="126">
        <v>596.89689999999996</v>
      </c>
      <c r="H365" s="126">
        <v>45.414000000000001</v>
      </c>
      <c r="I365" s="126">
        <v>3.1764999999999999</v>
      </c>
      <c r="J365" s="126">
        <v>432</v>
      </c>
      <c r="K365" s="126">
        <v>1846.8</v>
      </c>
      <c r="L365" s="126">
        <v>-35.414000000000001</v>
      </c>
      <c r="M365" s="126">
        <v>-2.4771000000000001</v>
      </c>
      <c r="N365" s="126">
        <v>-336.875</v>
      </c>
      <c r="O365" s="126">
        <v>-1440.1405999999999</v>
      </c>
      <c r="P365" s="126">
        <f>IF(ISERR(data!X367),"",data!X367)</f>
        <v>52.562453265689022</v>
      </c>
      <c r="Q365" s="126">
        <f>IF(ISERR(data!Y367),"",data!Y367)</f>
        <v>3.6765162733245731</v>
      </c>
      <c r="R365" s="126">
        <f>'data 2 WNG adds'!I368</f>
        <v>500</v>
      </c>
      <c r="S365" s="126">
        <f>IF(ISERR(data!AA367),"",data!AA367)</f>
        <v>2137.5</v>
      </c>
    </row>
    <row r="366" spans="1:19">
      <c r="A366">
        <v>1736</v>
      </c>
      <c r="B366" s="126">
        <v>4</v>
      </c>
      <c r="C366" s="126">
        <v>10</v>
      </c>
      <c r="D366" s="126">
        <v>932.6096</v>
      </c>
      <c r="E366" s="126">
        <v>0.69950000000000001</v>
      </c>
      <c r="F366" s="126">
        <v>95.125</v>
      </c>
      <c r="G366" s="126">
        <v>406.65940000000001</v>
      </c>
      <c r="H366" s="126">
        <v>7.0345000000000004</v>
      </c>
      <c r="I366" s="126">
        <v>0.49199999999999999</v>
      </c>
      <c r="J366" s="126">
        <v>51</v>
      </c>
      <c r="K366" s="126">
        <v>218.02500000000001</v>
      </c>
      <c r="L366" s="126">
        <v>2.9655</v>
      </c>
      <c r="M366" s="126">
        <v>0.2074</v>
      </c>
      <c r="N366" s="126">
        <v>21.5</v>
      </c>
      <c r="O366" s="126">
        <v>91.912499999999994</v>
      </c>
      <c r="P366" s="126">
        <f>IF(ISERR(data!X368),"",data!X368)</f>
        <v>82.758676417633126</v>
      </c>
      <c r="Q366" s="126">
        <f>IF(ISERR(data!Y368),"",data!Y368)</f>
        <v>5.788611484137931</v>
      </c>
      <c r="R366" s="126">
        <f>'data 2 WNG adds'!I369</f>
        <v>600</v>
      </c>
      <c r="S366" s="126">
        <f>IF(ISERR(data!AA368),"",data!AA368)</f>
        <v>2565</v>
      </c>
    </row>
    <row r="367" spans="1:19">
      <c r="A367">
        <v>1737</v>
      </c>
      <c r="B367" s="126">
        <v>4</v>
      </c>
      <c r="C367" s="126">
        <v>10</v>
      </c>
      <c r="D367" s="126">
        <v>932.6096</v>
      </c>
      <c r="E367" s="126">
        <v>0.69950000000000001</v>
      </c>
      <c r="F367" s="126">
        <v>72.5</v>
      </c>
      <c r="G367" s="126">
        <v>309.9375</v>
      </c>
      <c r="H367" s="126">
        <v>7.6647999999999996</v>
      </c>
      <c r="I367" s="126">
        <v>0.53610000000000002</v>
      </c>
      <c r="J367" s="126">
        <v>75</v>
      </c>
      <c r="K367" s="126">
        <v>320.625</v>
      </c>
      <c r="L367" s="126">
        <v>4.8352000000000004</v>
      </c>
      <c r="M367" s="126">
        <v>0.3382</v>
      </c>
      <c r="N367" s="126">
        <v>47.3125</v>
      </c>
      <c r="O367" s="126">
        <v>202.26089999999999</v>
      </c>
      <c r="P367" s="126">
        <f>IF(ISERR(data!X369),"",data!X369)</f>
        <v>204.39461898410494</v>
      </c>
      <c r="Q367" s="126">
        <f>IF(ISERR(data!Y369),"",data!Y369)</f>
        <v>14.296519591211034</v>
      </c>
      <c r="R367" s="126">
        <f>'data 2 WNG adds'!I370</f>
        <v>2000</v>
      </c>
      <c r="S367" s="126">
        <f>IF(ISERR(data!AA369),"",data!AA369)</f>
        <v>8550</v>
      </c>
    </row>
    <row r="368" spans="1:19">
      <c r="A368">
        <v>1738</v>
      </c>
      <c r="B368" s="126">
        <v>5</v>
      </c>
      <c r="C368" s="126">
        <v>12.5</v>
      </c>
      <c r="D368" s="126">
        <v>1165.7619999999999</v>
      </c>
      <c r="E368" s="126">
        <v>0.87429999999999997</v>
      </c>
      <c r="F368" s="126">
        <v>122.3125</v>
      </c>
      <c r="G368" s="126">
        <v>522.88589999999999</v>
      </c>
      <c r="H368" s="126">
        <v>6.9565000000000001</v>
      </c>
      <c r="I368" s="126">
        <v>0.48659999999999998</v>
      </c>
      <c r="J368" s="126">
        <v>70</v>
      </c>
      <c r="K368" s="126">
        <v>299.25</v>
      </c>
      <c r="L368" s="126">
        <v>10.5435</v>
      </c>
      <c r="M368" s="126">
        <v>0.73750000000000004</v>
      </c>
      <c r="N368" s="126">
        <v>106.0938</v>
      </c>
      <c r="O368" s="126">
        <v>453.55079999999998</v>
      </c>
      <c r="P368" s="126" t="str">
        <f>IF(ISERR(data!X370),"",data!X370)</f>
        <v/>
      </c>
      <c r="Q368" s="126" t="str">
        <f>IF(ISERR(data!Y370),"",data!Y370)</f>
        <v/>
      </c>
      <c r="R368" s="126" t="str">
        <f>'data 2 WNG adds'!I371</f>
        <v/>
      </c>
      <c r="S368" s="126" t="str">
        <f>IF(ISERR(data!AA370),"",data!AA370)</f>
        <v/>
      </c>
    </row>
    <row r="369" spans="1:19">
      <c r="A369">
        <v>1739</v>
      </c>
      <c r="B369" s="126">
        <v>7</v>
      </c>
      <c r="C369" s="126">
        <v>17.5</v>
      </c>
      <c r="D369" s="126">
        <v>1632.0668000000001</v>
      </c>
      <c r="E369" s="126">
        <v>1.2241</v>
      </c>
      <c r="F369" s="126">
        <v>176.09379999999999</v>
      </c>
      <c r="G369" s="126">
        <v>752.80079999999998</v>
      </c>
      <c r="H369" s="126">
        <v>9.3628</v>
      </c>
      <c r="I369" s="126">
        <v>0.65490000000000004</v>
      </c>
      <c r="J369" s="126">
        <v>90</v>
      </c>
      <c r="K369" s="126">
        <v>384.75</v>
      </c>
      <c r="L369" s="126">
        <v>13.1372</v>
      </c>
      <c r="M369" s="126">
        <v>0.91890000000000005</v>
      </c>
      <c r="N369" s="126">
        <v>126.2813</v>
      </c>
      <c r="O369" s="126">
        <v>539.85230000000001</v>
      </c>
      <c r="P369" s="126">
        <f>IF(ISERR(data!X371),"",data!X371)</f>
        <v>228.86881471369711</v>
      </c>
      <c r="Q369" s="126">
        <f>IF(ISERR(data!Y371),"",data!Y371)</f>
        <v>16.008383731599476</v>
      </c>
      <c r="R369" s="126">
        <f>'data 2 WNG adds'!I372</f>
        <v>2200</v>
      </c>
      <c r="S369" s="126">
        <f>IF(ISERR(data!AA371),"",data!AA371)</f>
        <v>9405</v>
      </c>
    </row>
    <row r="370" spans="1:19">
      <c r="A370">
        <v>1740</v>
      </c>
      <c r="B370" s="126">
        <v>9</v>
      </c>
      <c r="C370" s="126">
        <v>22.5</v>
      </c>
      <c r="D370" s="126">
        <v>2098.3717000000001</v>
      </c>
      <c r="E370" s="126">
        <v>1.5738000000000001</v>
      </c>
      <c r="F370" s="126">
        <v>216.28129999999999</v>
      </c>
      <c r="G370" s="126">
        <v>924.60230000000001</v>
      </c>
      <c r="H370" s="126">
        <v>9.6936999999999998</v>
      </c>
      <c r="I370" s="126">
        <v>0.67800000000000005</v>
      </c>
      <c r="J370" s="126">
        <v>86</v>
      </c>
      <c r="K370" s="126">
        <v>367.65</v>
      </c>
      <c r="L370" s="126">
        <v>12.8063</v>
      </c>
      <c r="M370" s="126">
        <v>0.89570000000000005</v>
      </c>
      <c r="N370" s="126">
        <v>113.6146</v>
      </c>
      <c r="O370" s="126">
        <v>485.70229999999998</v>
      </c>
      <c r="P370" s="126">
        <f>IF(ISERR(data!X372),"",data!X372)</f>
        <v>236.70631187447017</v>
      </c>
      <c r="Q370" s="126">
        <f>IF(ISERR(data!Y372),"",data!Y372)</f>
        <v>16.556582760820334</v>
      </c>
      <c r="R370" s="126">
        <f>'data 2 WNG adds'!I373</f>
        <v>2100</v>
      </c>
      <c r="S370" s="126">
        <f>IF(ISERR(data!AA372),"",data!AA372)</f>
        <v>8977.5</v>
      </c>
    </row>
    <row r="371" spans="1:19">
      <c r="A371">
        <v>1741</v>
      </c>
      <c r="B371" s="126">
        <v>9</v>
      </c>
      <c r="C371" s="126">
        <v>22.5</v>
      </c>
      <c r="D371" s="126">
        <v>2098.3717000000001</v>
      </c>
      <c r="E371" s="126">
        <v>1.5738000000000001</v>
      </c>
      <c r="F371" s="126">
        <v>199.6146</v>
      </c>
      <c r="G371" s="126">
        <v>853.35230000000001</v>
      </c>
      <c r="H371" s="126">
        <v>9.0687999999999995</v>
      </c>
      <c r="I371" s="126">
        <v>0.63429999999999997</v>
      </c>
      <c r="J371" s="126">
        <v>84</v>
      </c>
      <c r="K371" s="126">
        <v>359.1</v>
      </c>
      <c r="L371" s="126">
        <v>15.9312</v>
      </c>
      <c r="M371" s="126">
        <v>1.1143000000000001</v>
      </c>
      <c r="N371" s="126">
        <v>147.5625</v>
      </c>
      <c r="O371" s="126">
        <v>630.8297</v>
      </c>
      <c r="P371" s="126">
        <f>IF(ISERR(data!X373),"",data!X373)</f>
        <v>215.92457184987498</v>
      </c>
      <c r="Q371" s="126">
        <f>IF(ISERR(data!Y373),"",data!Y373)</f>
        <v>15.102989927125504</v>
      </c>
      <c r="R371" s="126">
        <f>'data 2 WNG adds'!I374</f>
        <v>2000</v>
      </c>
      <c r="S371" s="126">
        <f>IF(ISERR(data!AA373),"",data!AA373)</f>
        <v>8550</v>
      </c>
    </row>
    <row r="372" spans="1:19">
      <c r="A372">
        <v>1742</v>
      </c>
      <c r="B372" s="126">
        <v>10</v>
      </c>
      <c r="C372" s="126">
        <v>25</v>
      </c>
      <c r="D372" s="126">
        <v>2331.5241000000001</v>
      </c>
      <c r="E372" s="126">
        <v>1.7485999999999999</v>
      </c>
      <c r="F372" s="126">
        <v>231.5625</v>
      </c>
      <c r="G372" s="126">
        <v>989.92970000000003</v>
      </c>
      <c r="H372" s="126">
        <v>11.4869</v>
      </c>
      <c r="I372" s="126">
        <v>0.80349999999999999</v>
      </c>
      <c r="J372" s="126">
        <v>110</v>
      </c>
      <c r="K372" s="126">
        <v>470.25</v>
      </c>
      <c r="L372" s="126">
        <v>16.013100000000001</v>
      </c>
      <c r="M372" s="126">
        <v>1.1200000000000001</v>
      </c>
      <c r="N372" s="126">
        <v>153.34379999999999</v>
      </c>
      <c r="O372" s="126">
        <v>655.54449999999997</v>
      </c>
      <c r="P372" s="126" t="str">
        <f>IF(ISERR(data!X374),"",data!X374)</f>
        <v/>
      </c>
      <c r="Q372" s="126" t="str">
        <f>IF(ISERR(data!Y374),"",data!Y374)</f>
        <v/>
      </c>
      <c r="R372" s="126" t="str">
        <f>'data 2 WNG adds'!I375</f>
        <v/>
      </c>
      <c r="S372" s="126" t="str">
        <f>IF(ISERR(data!AA374),"",data!AA374)</f>
        <v/>
      </c>
    </row>
    <row r="373" spans="1:19">
      <c r="A373">
        <v>1743</v>
      </c>
      <c r="B373" s="126">
        <v>11</v>
      </c>
      <c r="C373" s="126">
        <v>27.5</v>
      </c>
      <c r="D373" s="126">
        <v>2564.6765</v>
      </c>
      <c r="E373" s="126">
        <v>1.9235</v>
      </c>
      <c r="F373" s="126">
        <v>263.34379999999999</v>
      </c>
      <c r="G373" s="126">
        <v>1125.7945</v>
      </c>
      <c r="H373" s="126">
        <v>13.130699999999999</v>
      </c>
      <c r="I373" s="126">
        <v>0.91839999999999999</v>
      </c>
      <c r="J373" s="126">
        <v>108</v>
      </c>
      <c r="K373" s="126">
        <v>461.7</v>
      </c>
      <c r="L373" s="126">
        <v>24.369299999999999</v>
      </c>
      <c r="M373" s="126">
        <v>1.7044999999999999</v>
      </c>
      <c r="N373" s="126">
        <v>200.4375</v>
      </c>
      <c r="O373" s="126">
        <v>856.87030000000004</v>
      </c>
      <c r="P373" s="126">
        <f>IF(ISERR(data!X375),"",data!X375)</f>
        <v>267.47738376114455</v>
      </c>
      <c r="Q373" s="126">
        <f>IF(ISERR(data!Y375),"",data!Y375)</f>
        <v>18.708886154407296</v>
      </c>
      <c r="R373" s="126">
        <f>'data 2 WNG adds'!I376</f>
        <v>2200</v>
      </c>
      <c r="S373" s="126">
        <f>IF(ISERR(data!AA375),"",data!AA375)</f>
        <v>9405</v>
      </c>
    </row>
    <row r="374" spans="1:19">
      <c r="A374">
        <v>1744</v>
      </c>
      <c r="B374" s="126">
        <v>15</v>
      </c>
      <c r="C374" s="126">
        <v>37.5</v>
      </c>
      <c r="D374" s="126">
        <v>3497.2860999999998</v>
      </c>
      <c r="E374" s="126">
        <v>2.6230000000000002</v>
      </c>
      <c r="F374" s="126">
        <v>308.4375</v>
      </c>
      <c r="G374" s="126">
        <v>1318.5703000000001</v>
      </c>
      <c r="H374" s="126">
        <v>14.802899999999999</v>
      </c>
      <c r="I374" s="126">
        <v>1.0354000000000001</v>
      </c>
      <c r="J374" s="126">
        <v>115</v>
      </c>
      <c r="K374" s="126">
        <v>491.625</v>
      </c>
      <c r="L374" s="126">
        <v>20.197099999999999</v>
      </c>
      <c r="M374" s="126">
        <v>1.4127000000000001</v>
      </c>
      <c r="N374" s="126">
        <v>156.90629999999999</v>
      </c>
      <c r="O374" s="126">
        <v>670.77419999999995</v>
      </c>
      <c r="P374" s="126" t="str">
        <f>IF(ISERR(data!X376),"",data!X376)</f>
        <v/>
      </c>
      <c r="Q374" s="126" t="str">
        <f>IF(ISERR(data!Y376),"",data!Y376)</f>
        <v/>
      </c>
      <c r="R374" s="126" t="str">
        <f>'data 2 WNG adds'!I377</f>
        <v/>
      </c>
      <c r="S374" s="126" t="str">
        <f>IF(ISERR(data!AA376),"",data!AA376)</f>
        <v/>
      </c>
    </row>
    <row r="375" spans="1:19">
      <c r="A375">
        <v>1745</v>
      </c>
      <c r="B375" s="126">
        <v>14</v>
      </c>
      <c r="C375" s="126">
        <v>35</v>
      </c>
      <c r="D375" s="126">
        <v>3264.1336999999999</v>
      </c>
      <c r="E375" s="126">
        <v>2.4481000000000002</v>
      </c>
      <c r="F375" s="126">
        <v>271.90629999999999</v>
      </c>
      <c r="G375" s="126">
        <v>1162.3992000000001</v>
      </c>
      <c r="H375" s="126">
        <v>12.107100000000001</v>
      </c>
      <c r="I375" s="126">
        <v>0.8468</v>
      </c>
      <c r="J375" s="126">
        <v>90</v>
      </c>
      <c r="K375" s="126">
        <v>384.75</v>
      </c>
      <c r="L375" s="126">
        <v>20.392900000000001</v>
      </c>
      <c r="M375" s="126">
        <v>1.4263999999999999</v>
      </c>
      <c r="N375" s="126">
        <v>151.59379999999999</v>
      </c>
      <c r="O375" s="126">
        <v>648.06330000000003</v>
      </c>
      <c r="P375" s="126">
        <f>IF(ISERR(data!X377),"",data!X377)</f>
        <v>322.85625155294463</v>
      </c>
      <c r="Q375" s="126">
        <f>IF(ISERR(data!Y377),"",data!Y377)</f>
        <v>22.582398442840514</v>
      </c>
      <c r="R375" s="126">
        <f>'data 2 WNG adds'!I378</f>
        <v>2400</v>
      </c>
      <c r="S375" s="126">
        <f>IF(ISERR(data!AA377),"",data!AA377)</f>
        <v>10260</v>
      </c>
    </row>
    <row r="376" spans="1:19">
      <c r="A376">
        <v>1746</v>
      </c>
      <c r="B376" s="126">
        <v>13</v>
      </c>
      <c r="C376" s="126">
        <v>32.5</v>
      </c>
      <c r="D376" s="126">
        <v>3030.9812999999999</v>
      </c>
      <c r="E376" s="126">
        <v>2.2732000000000001</v>
      </c>
      <c r="F376" s="126">
        <v>241.59379999999999</v>
      </c>
      <c r="G376" s="126">
        <v>1032.8133</v>
      </c>
      <c r="H376" s="126">
        <v>9.3321000000000005</v>
      </c>
      <c r="I376" s="126">
        <v>0.65269999999999995</v>
      </c>
      <c r="J376" s="126">
        <v>77</v>
      </c>
      <c r="K376" s="126">
        <v>329.17500000000001</v>
      </c>
      <c r="L376" s="126">
        <v>18.167999999999999</v>
      </c>
      <c r="M376" s="126">
        <v>1.2707999999999999</v>
      </c>
      <c r="N376" s="126">
        <v>149.90629999999999</v>
      </c>
      <c r="O376" s="126">
        <v>640.8492</v>
      </c>
      <c r="P376" s="126">
        <f>IF(ISERR(data!X378),"",data!X378)</f>
        <v>302.98877309398347</v>
      </c>
      <c r="Q376" s="126">
        <f>IF(ISERR(data!Y378),"",data!Y378)</f>
        <v>21.192754251480515</v>
      </c>
      <c r="R376" s="126">
        <f>'data 2 WNG adds'!I379</f>
        <v>2500</v>
      </c>
      <c r="S376" s="126">
        <f>IF(ISERR(data!AA378),"",data!AA378)</f>
        <v>10687.5</v>
      </c>
    </row>
    <row r="377" spans="1:19">
      <c r="A377">
        <v>1747</v>
      </c>
      <c r="B377" s="126">
        <v>11</v>
      </c>
      <c r="C377" s="126">
        <v>27.5</v>
      </c>
      <c r="D377" s="126">
        <v>2564.6765</v>
      </c>
      <c r="E377" s="126">
        <v>1.9235</v>
      </c>
      <c r="F377" s="126">
        <v>226.90629999999999</v>
      </c>
      <c r="G377" s="126">
        <v>970.02419999999995</v>
      </c>
      <c r="H377" s="126">
        <v>5.7679999999999998</v>
      </c>
      <c r="I377" s="126">
        <v>0.40339999999999998</v>
      </c>
      <c r="J377" s="126">
        <v>77</v>
      </c>
      <c r="K377" s="126">
        <v>329.17500000000001</v>
      </c>
      <c r="L377" s="126">
        <v>21.732099999999999</v>
      </c>
      <c r="M377" s="126">
        <v>1.5201</v>
      </c>
      <c r="N377" s="126">
        <v>290.1146</v>
      </c>
      <c r="O377" s="126">
        <v>1240.2398000000001</v>
      </c>
      <c r="P377" s="126">
        <f>IF(ISERR(data!X379),"",data!X379)</f>
        <v>224.72562872534942</v>
      </c>
      <c r="Q377" s="126">
        <f>IF(ISERR(data!Y379),"",data!Y379)</f>
        <v>15.718585790993956</v>
      </c>
      <c r="R377" s="126">
        <f>'data 2 WNG adds'!I380</f>
        <v>3000</v>
      </c>
      <c r="S377" s="126">
        <f>IF(ISERR(data!AA379),"",data!AA379)</f>
        <v>12825.000000000002</v>
      </c>
    </row>
    <row r="378" spans="1:19">
      <c r="A378">
        <v>1748</v>
      </c>
      <c r="B378" s="126">
        <v>11</v>
      </c>
      <c r="C378" s="126">
        <v>27.5</v>
      </c>
      <c r="D378" s="126">
        <v>2564.6765</v>
      </c>
      <c r="E378" s="126">
        <v>1.9235</v>
      </c>
      <c r="F378" s="126">
        <v>367.1146</v>
      </c>
      <c r="G378" s="126">
        <v>1569.4148</v>
      </c>
      <c r="H378" s="126">
        <v>5.7089999999999996</v>
      </c>
      <c r="I378" s="126">
        <v>0.39929999999999999</v>
      </c>
      <c r="J378" s="126">
        <v>85</v>
      </c>
      <c r="K378" s="126">
        <v>363.375</v>
      </c>
      <c r="L378" s="126">
        <v>19.291</v>
      </c>
      <c r="M378" s="126">
        <v>1.3492999999999999</v>
      </c>
      <c r="N378" s="126">
        <v>287.21879999999999</v>
      </c>
      <c r="O378" s="126">
        <v>1227.8602000000001</v>
      </c>
      <c r="P378" s="126" t="str">
        <f>IF(ISERR(data!X380),"",data!X380)</f>
        <v/>
      </c>
      <c r="Q378" s="126" t="str">
        <f>IF(ISERR(data!Y380),"",data!Y380)</f>
        <v/>
      </c>
      <c r="R378" s="126" t="str">
        <f>'data 2 WNG adds'!I381</f>
        <v/>
      </c>
      <c r="S378" s="126" t="str">
        <f>IF(ISERR(data!AA380),"",data!AA380)</f>
        <v/>
      </c>
    </row>
    <row r="379" spans="1:19">
      <c r="A379">
        <v>1749</v>
      </c>
      <c r="B379" s="126">
        <v>10</v>
      </c>
      <c r="C379" s="126">
        <v>25</v>
      </c>
      <c r="D379" s="126">
        <v>2331.5241000000001</v>
      </c>
      <c r="E379" s="126">
        <v>1.7485999999999999</v>
      </c>
      <c r="F379" s="126">
        <v>372.21879999999999</v>
      </c>
      <c r="G379" s="126">
        <v>1591.2352000000001</v>
      </c>
      <c r="H379" s="126">
        <v>5.8254999999999999</v>
      </c>
      <c r="I379" s="126">
        <v>0.40749999999999997</v>
      </c>
      <c r="J379" s="126">
        <v>70</v>
      </c>
      <c r="K379" s="126">
        <v>299.25</v>
      </c>
      <c r="L379" s="126">
        <v>11.6745</v>
      </c>
      <c r="M379" s="126">
        <v>0.81659999999999999</v>
      </c>
      <c r="N379" s="126">
        <v>140.28129999999999</v>
      </c>
      <c r="O379" s="126">
        <v>599.70230000000004</v>
      </c>
      <c r="P379" s="126" t="str">
        <f>IF(ISERR(data!X381),"",data!X381)</f>
        <v/>
      </c>
      <c r="Q379" s="126" t="str">
        <f>IF(ISERR(data!Y381),"",data!Y381)</f>
        <v/>
      </c>
      <c r="R379" s="126" t="str">
        <f>'data 2 WNG adds'!I382</f>
        <v/>
      </c>
      <c r="S379" s="126" t="str">
        <f>IF(ISERR(data!AA381),"",data!AA381)</f>
        <v/>
      </c>
    </row>
    <row r="380" spans="1:19">
      <c r="A380">
        <v>1750</v>
      </c>
      <c r="B380" s="126">
        <v>7</v>
      </c>
      <c r="C380" s="126">
        <v>17.5</v>
      </c>
      <c r="D380" s="126">
        <v>1632.0668000000001</v>
      </c>
      <c r="E380" s="126">
        <v>1.2241</v>
      </c>
      <c r="F380" s="126">
        <v>210.28129999999999</v>
      </c>
      <c r="G380" s="126">
        <v>898.95230000000004</v>
      </c>
      <c r="H380" s="126">
        <v>12.8405</v>
      </c>
      <c r="I380" s="126">
        <v>0.89810000000000001</v>
      </c>
      <c r="J380" s="126">
        <v>165</v>
      </c>
      <c r="K380" s="126">
        <v>705.375</v>
      </c>
      <c r="L380" s="126">
        <v>14.6595</v>
      </c>
      <c r="M380" s="126">
        <v>1.0254000000000001</v>
      </c>
      <c r="N380" s="126">
        <v>188.375</v>
      </c>
      <c r="O380" s="126">
        <v>805.30309999999997</v>
      </c>
      <c r="P380" s="126">
        <f>IF(ISERR(data!X382),"",data!X382)</f>
        <v>202.33476659823404</v>
      </c>
      <c r="Q380" s="126">
        <f>IF(ISERR(data!Y382),"",data!Y382)</f>
        <v>14.152441825680935</v>
      </c>
      <c r="R380" s="126">
        <f>'data 2 WNG adds'!I383</f>
        <v>2600</v>
      </c>
      <c r="S380" s="126">
        <f>IF(ISERR(data!AA382),"",data!AA382)</f>
        <v>11115.000000000002</v>
      </c>
    </row>
    <row r="381" spans="1:19">
      <c r="A381">
        <v>1751</v>
      </c>
      <c r="B381" s="126">
        <v>11</v>
      </c>
      <c r="C381" s="126">
        <v>27.5</v>
      </c>
      <c r="D381" s="126">
        <v>2564.6765</v>
      </c>
      <c r="E381" s="126">
        <v>1.9235</v>
      </c>
      <c r="F381" s="126">
        <v>353.375</v>
      </c>
      <c r="G381" s="126">
        <v>1510.6781000000001</v>
      </c>
      <c r="H381" s="126">
        <v>13.871499999999999</v>
      </c>
      <c r="I381" s="126">
        <v>0.97030000000000005</v>
      </c>
      <c r="J381" s="126">
        <v>182</v>
      </c>
      <c r="K381" s="126">
        <v>778.05</v>
      </c>
      <c r="L381" s="126">
        <v>13.628500000000001</v>
      </c>
      <c r="M381" s="126">
        <v>0.95330000000000004</v>
      </c>
      <c r="N381" s="126">
        <v>178.8125</v>
      </c>
      <c r="O381" s="126">
        <v>764.42340000000002</v>
      </c>
      <c r="P381" s="126">
        <f>IF(ISERR(data!X383),"",data!X383)</f>
        <v>213.40738430691698</v>
      </c>
      <c r="Q381" s="126">
        <f>IF(ISERR(data!Y383),"",data!Y383)</f>
        <v>14.926923545331716</v>
      </c>
      <c r="R381" s="126">
        <f>'data 2 WNG adds'!I384</f>
        <v>2800</v>
      </c>
      <c r="S381" s="126">
        <f>IF(ISERR(data!AA383),"",data!AA383)</f>
        <v>11970.000000000002</v>
      </c>
    </row>
    <row r="382" spans="1:19">
      <c r="A382">
        <v>1752</v>
      </c>
      <c r="B382" s="126">
        <v>11</v>
      </c>
      <c r="C382" s="126">
        <v>27.5</v>
      </c>
      <c r="D382" s="126">
        <v>2564.6765</v>
      </c>
      <c r="E382" s="126">
        <v>1.9235</v>
      </c>
      <c r="F382" s="126">
        <v>360.8125</v>
      </c>
      <c r="G382" s="126">
        <v>1542.4734000000001</v>
      </c>
      <c r="H382" s="126">
        <v>9.5688999999999993</v>
      </c>
      <c r="I382" s="126">
        <v>0.66930000000000001</v>
      </c>
      <c r="J382" s="126">
        <v>126</v>
      </c>
      <c r="K382" s="126">
        <v>538.65</v>
      </c>
      <c r="L382" s="126">
        <v>20.4312</v>
      </c>
      <c r="M382" s="126">
        <v>1.4291</v>
      </c>
      <c r="N382" s="126">
        <v>269.03129999999999</v>
      </c>
      <c r="O382" s="126">
        <v>1150.1086</v>
      </c>
      <c r="P382" s="126">
        <f>IF(ISERR(data!X384),"",data!X384)</f>
        <v>229.3490983515959</v>
      </c>
      <c r="Q382" s="126">
        <f>IF(ISERR(data!Y384),"",data!Y384)</f>
        <v>16.041977494843763</v>
      </c>
      <c r="R382" s="126">
        <f>'data 2 WNG adds'!I385</f>
        <v>3020</v>
      </c>
      <c r="S382" s="126">
        <f>IF(ISERR(data!AA384),"",data!AA384)</f>
        <v>12910.500000000002</v>
      </c>
    </row>
    <row r="383" spans="1:19">
      <c r="A383">
        <v>1753</v>
      </c>
      <c r="B383" s="126">
        <v>12</v>
      </c>
      <c r="C383" s="126">
        <v>30</v>
      </c>
      <c r="D383" s="126">
        <v>2797.8289</v>
      </c>
      <c r="E383" s="126">
        <v>2.0983999999999998</v>
      </c>
      <c r="F383" s="126">
        <v>395.03129999999999</v>
      </c>
      <c r="G383" s="126">
        <v>1688.7585999999999</v>
      </c>
      <c r="H383" s="126">
        <v>10.3093</v>
      </c>
      <c r="I383" s="126">
        <v>0.72109999999999996</v>
      </c>
      <c r="J383" s="126">
        <v>90</v>
      </c>
      <c r="K383" s="126">
        <v>384.75</v>
      </c>
      <c r="L383" s="126">
        <v>14.6907</v>
      </c>
      <c r="M383" s="126">
        <v>1.0276000000000001</v>
      </c>
      <c r="N383" s="126">
        <v>128.25</v>
      </c>
      <c r="O383" s="126">
        <v>548.26880000000006</v>
      </c>
      <c r="P383" s="126" t="str">
        <f>IF(ISERR(data!X385),"",data!X385)</f>
        <v/>
      </c>
      <c r="Q383" s="126" t="str">
        <f>IF(ISERR(data!Y385),"",data!Y385)</f>
        <v/>
      </c>
      <c r="R383" s="126" t="str">
        <f>'data 2 WNG adds'!I386</f>
        <v/>
      </c>
      <c r="S383" s="126" t="str">
        <f>IF(ISERR(data!AA385),"",data!AA385)</f>
        <v/>
      </c>
    </row>
    <row r="384" spans="1:19">
      <c r="A384">
        <v>1754</v>
      </c>
      <c r="B384" s="126">
        <v>10</v>
      </c>
      <c r="C384" s="126">
        <v>25</v>
      </c>
      <c r="D384" s="126">
        <v>2331.5241000000001</v>
      </c>
      <c r="E384" s="126">
        <v>1.7485999999999999</v>
      </c>
      <c r="F384" s="126">
        <v>218.25</v>
      </c>
      <c r="G384" s="126">
        <v>933.01880000000006</v>
      </c>
      <c r="H384" s="126">
        <v>11.6411</v>
      </c>
      <c r="I384" s="126">
        <v>0.81420000000000003</v>
      </c>
      <c r="J384" s="126">
        <v>90</v>
      </c>
      <c r="K384" s="126">
        <v>384.75</v>
      </c>
      <c r="L384" s="126">
        <v>13.3589</v>
      </c>
      <c r="M384" s="126">
        <v>0.93440000000000001</v>
      </c>
      <c r="N384" s="126">
        <v>103.2813</v>
      </c>
      <c r="O384" s="126">
        <v>441.52730000000003</v>
      </c>
      <c r="P384" s="126" t="str">
        <f>IF(ISERR(data!X386),"",data!X386)</f>
        <v/>
      </c>
      <c r="Q384" s="126" t="str">
        <f>IF(ISERR(data!Y386),"",data!Y386)</f>
        <v/>
      </c>
      <c r="R384" s="126" t="str">
        <f>'data 2 WNG adds'!I387</f>
        <v/>
      </c>
      <c r="S384" s="126" t="str">
        <f>IF(ISERR(data!AA386),"",data!AA386)</f>
        <v/>
      </c>
    </row>
    <row r="385" spans="1:19">
      <c r="A385">
        <v>1755</v>
      </c>
      <c r="B385" s="126">
        <v>10</v>
      </c>
      <c r="C385" s="126">
        <v>25</v>
      </c>
      <c r="D385" s="126">
        <v>2331.5241000000001</v>
      </c>
      <c r="E385" s="126">
        <v>1.7485999999999999</v>
      </c>
      <c r="F385" s="126">
        <v>193.28129999999999</v>
      </c>
      <c r="G385" s="126">
        <v>826.27729999999997</v>
      </c>
      <c r="H385" s="126">
        <v>11.2325</v>
      </c>
      <c r="I385" s="126">
        <v>0.78569999999999995</v>
      </c>
      <c r="J385" s="126">
        <v>90</v>
      </c>
      <c r="K385" s="126">
        <v>384.75</v>
      </c>
      <c r="L385" s="126">
        <v>13.7676</v>
      </c>
      <c r="M385" s="126">
        <v>0.96299999999999997</v>
      </c>
      <c r="N385" s="126">
        <v>110.3125</v>
      </c>
      <c r="O385" s="126">
        <v>471.58589999999998</v>
      </c>
      <c r="P385" s="126">
        <f>IF(ISERR(data!X387),"",data!X387)</f>
        <v>374.41522872252114</v>
      </c>
      <c r="Q385" s="126">
        <f>IF(ISERR(data!Y387),"",data!Y387)</f>
        <v>26.188725903276133</v>
      </c>
      <c r="R385" s="126">
        <f>'data 2 WNG adds'!I388</f>
        <v>3000</v>
      </c>
      <c r="S385" s="126">
        <f>IF(ISERR(data!AA387),"",data!AA387)</f>
        <v>12825.000000000002</v>
      </c>
    </row>
    <row r="386" spans="1:19">
      <c r="A386">
        <v>1756</v>
      </c>
      <c r="B386" s="126">
        <v>10</v>
      </c>
      <c r="C386" s="126">
        <v>25</v>
      </c>
      <c r="D386" s="126">
        <v>2331.5241000000001</v>
      </c>
      <c r="E386" s="126">
        <v>1.7485999999999999</v>
      </c>
      <c r="F386" s="126">
        <v>200.3125</v>
      </c>
      <c r="G386" s="126">
        <v>856.33590000000004</v>
      </c>
      <c r="H386" s="126">
        <v>9.2284000000000006</v>
      </c>
      <c r="I386" s="126">
        <v>0.64549999999999996</v>
      </c>
      <c r="J386" s="126">
        <v>90</v>
      </c>
      <c r="K386" s="126">
        <v>384.75</v>
      </c>
      <c r="L386" s="126">
        <v>15.771599999999999</v>
      </c>
      <c r="M386" s="126">
        <v>1.1032</v>
      </c>
      <c r="N386" s="126">
        <v>153.8125</v>
      </c>
      <c r="O386" s="126">
        <v>657.54840000000002</v>
      </c>
      <c r="P386" s="126">
        <f>IF(ISERR(data!X388),"",data!X388)</f>
        <v>205.07575972924553</v>
      </c>
      <c r="Q386" s="126">
        <f>IF(ISERR(data!Y388),"",data!Y388)</f>
        <v>14.344162440399895</v>
      </c>
      <c r="R386" s="126">
        <f>'data 2 WNG adds'!I389</f>
        <v>2000</v>
      </c>
      <c r="S386" s="126">
        <f>IF(ISERR(data!AA388),"",data!AA388)</f>
        <v>8550</v>
      </c>
    </row>
    <row r="387" spans="1:19">
      <c r="A387">
        <v>1757</v>
      </c>
      <c r="B387" s="126">
        <v>10</v>
      </c>
      <c r="C387" s="126">
        <v>25</v>
      </c>
      <c r="D387" s="126">
        <v>2331.5241000000001</v>
      </c>
      <c r="E387" s="126">
        <v>1.7485999999999999</v>
      </c>
      <c r="F387" s="126">
        <v>243.8125</v>
      </c>
      <c r="G387" s="126">
        <v>1042.2983999999999</v>
      </c>
      <c r="H387" s="126">
        <v>8.7166999999999994</v>
      </c>
      <c r="I387" s="126">
        <v>0.60970000000000002</v>
      </c>
      <c r="J387" s="126">
        <v>90</v>
      </c>
      <c r="K387" s="126">
        <v>384.75</v>
      </c>
      <c r="L387" s="126">
        <v>16.283300000000001</v>
      </c>
      <c r="M387" s="126">
        <v>1.1389</v>
      </c>
      <c r="N387" s="126">
        <v>168.125</v>
      </c>
      <c r="O387" s="126">
        <v>718.73440000000005</v>
      </c>
      <c r="P387" s="126">
        <f>IF(ISERR(data!X389),"",data!X389)</f>
        <v>256.6587684703432</v>
      </c>
      <c r="Q387" s="126">
        <f>IF(ISERR(data!Y389),"",data!Y389)</f>
        <v>17.952170805326872</v>
      </c>
      <c r="R387" s="126">
        <f>'data 2 WNG adds'!I390</f>
        <v>2650</v>
      </c>
      <c r="S387" s="126">
        <f>IF(ISERR(data!AA389),"",data!AA389)</f>
        <v>11328.750000000002</v>
      </c>
    </row>
    <row r="388" spans="1:19">
      <c r="A388">
        <v>1758</v>
      </c>
      <c r="B388" s="126">
        <v>10</v>
      </c>
      <c r="C388" s="126">
        <v>25</v>
      </c>
      <c r="D388" s="126">
        <v>2331.5241000000001</v>
      </c>
      <c r="E388" s="126">
        <v>1.7485999999999999</v>
      </c>
      <c r="F388" s="126">
        <v>258.125</v>
      </c>
      <c r="G388" s="126">
        <v>1103.4844000000001</v>
      </c>
      <c r="H388" s="126">
        <v>7.3140999999999998</v>
      </c>
      <c r="I388" s="126">
        <v>0.51160000000000005</v>
      </c>
      <c r="J388" s="126">
        <v>81</v>
      </c>
      <c r="K388" s="126">
        <v>346.27499999999998</v>
      </c>
      <c r="L388" s="126">
        <v>15.1859</v>
      </c>
      <c r="M388" s="126">
        <v>1.0622</v>
      </c>
      <c r="N388" s="126">
        <v>168.1771</v>
      </c>
      <c r="O388" s="126">
        <v>718.95699999999999</v>
      </c>
      <c r="P388" s="126">
        <f>IF(ISERR(data!X390),"",data!X390)</f>
        <v>270.8918675431911</v>
      </c>
      <c r="Q388" s="126">
        <f>IF(ISERR(data!Y390),"",data!Y390)</f>
        <v>18.947714527319093</v>
      </c>
      <c r="R388" s="126">
        <f>'data 2 WNG adds'!I391</f>
        <v>3000</v>
      </c>
      <c r="S388" s="126">
        <f>IF(ISERR(data!AA390),"",data!AA390)</f>
        <v>12825.000000000002</v>
      </c>
    </row>
    <row r="389" spans="1:19">
      <c r="A389">
        <v>1759</v>
      </c>
      <c r="B389" s="126">
        <v>9</v>
      </c>
      <c r="C389" s="126">
        <v>22.5</v>
      </c>
      <c r="D389" s="126">
        <v>2098.3717000000001</v>
      </c>
      <c r="E389" s="126">
        <v>1.5738000000000001</v>
      </c>
      <c r="F389" s="126">
        <v>249.1771</v>
      </c>
      <c r="G389" s="126">
        <v>1065.232</v>
      </c>
      <c r="H389" s="126">
        <v>7.6220999999999997</v>
      </c>
      <c r="I389" s="126">
        <v>0.53310000000000002</v>
      </c>
      <c r="J389" s="126">
        <v>99</v>
      </c>
      <c r="K389" s="126">
        <v>400.95</v>
      </c>
      <c r="L389" s="126">
        <v>19.878</v>
      </c>
      <c r="M389" s="126">
        <v>1.3904000000000001</v>
      </c>
      <c r="N389" s="126">
        <v>258.1875</v>
      </c>
      <c r="O389" s="126">
        <v>1045.6594</v>
      </c>
      <c r="P389" s="126">
        <f>IF(ISERR(data!X391),"",data!X391)</f>
        <v>230.97128414020094</v>
      </c>
      <c r="Q389" s="126">
        <f>IF(ISERR(data!Y391),"",data!Y391)</f>
        <v>16.155442374803151</v>
      </c>
      <c r="R389" s="126">
        <f>'data 2 WNG adds'!I392</f>
        <v>3000</v>
      </c>
      <c r="S389" s="126">
        <f>IF(ISERR(data!AA391),"",data!AA391)</f>
        <v>12150</v>
      </c>
    </row>
    <row r="390" spans="1:19">
      <c r="A390">
        <v>1760</v>
      </c>
      <c r="B390" s="126">
        <v>11</v>
      </c>
      <c r="C390" s="126">
        <v>27.5</v>
      </c>
      <c r="D390" s="126">
        <v>2564.6765</v>
      </c>
      <c r="E390" s="126">
        <v>1.9235</v>
      </c>
      <c r="F390" s="126">
        <v>357.1875</v>
      </c>
      <c r="G390" s="126">
        <v>1446.6094000000001</v>
      </c>
      <c r="H390" s="126">
        <v>7.3407999999999998</v>
      </c>
      <c r="I390" s="126">
        <v>0.51349999999999996</v>
      </c>
      <c r="J390" s="126">
        <v>99</v>
      </c>
      <c r="K390" s="126">
        <v>400.95</v>
      </c>
      <c r="L390" s="126">
        <v>20.159300000000002</v>
      </c>
      <c r="M390" s="126">
        <v>1.4100999999999999</v>
      </c>
      <c r="N390" s="126">
        <v>271.875</v>
      </c>
      <c r="O390" s="126">
        <v>1101.0938000000001</v>
      </c>
      <c r="P390" s="126">
        <f>IF(ISERR(data!X392),"",data!X392)</f>
        <v>222.44706586809039</v>
      </c>
      <c r="Q390" s="126">
        <f>IF(ISERR(data!Y392),"",data!Y392)</f>
        <v>15.559210173913044</v>
      </c>
      <c r="R390" s="126">
        <f>'data 2 WNG adds'!I393</f>
        <v>3000</v>
      </c>
      <c r="S390" s="126">
        <f>IF(ISERR(data!AA392),"",data!AA392)</f>
        <v>12150</v>
      </c>
    </row>
    <row r="391" spans="1:19">
      <c r="A391">
        <v>1761</v>
      </c>
      <c r="B391" s="126">
        <v>11</v>
      </c>
      <c r="C391" s="126">
        <v>27.5</v>
      </c>
      <c r="D391" s="126">
        <v>2564.6765</v>
      </c>
      <c r="E391" s="126">
        <v>1.9235</v>
      </c>
      <c r="F391" s="126">
        <v>370.875</v>
      </c>
      <c r="G391" s="126">
        <v>1502.0437999999999</v>
      </c>
      <c r="H391" s="126">
        <v>8.7283000000000008</v>
      </c>
      <c r="I391" s="126">
        <v>0.61050000000000004</v>
      </c>
      <c r="J391" s="126">
        <v>90</v>
      </c>
      <c r="K391" s="126">
        <v>364.5</v>
      </c>
      <c r="L391" s="126">
        <v>16.271699999999999</v>
      </c>
      <c r="M391" s="126">
        <v>1.1380999999999999</v>
      </c>
      <c r="N391" s="126">
        <v>167.78129999999999</v>
      </c>
      <c r="O391" s="126">
        <v>679.51409999999998</v>
      </c>
      <c r="P391" s="126">
        <f>IF(ISERR(data!X393),"",data!X393)</f>
        <v>271.54824928725941</v>
      </c>
      <c r="Q391" s="126">
        <f>IF(ISERR(data!Y393),"",data!Y393)</f>
        <v>18.99362559146563</v>
      </c>
      <c r="R391" s="126">
        <f>'data 2 WNG adds'!I394</f>
        <v>2800</v>
      </c>
      <c r="S391" s="126">
        <f>IF(ISERR(data!AA393),"",data!AA393)</f>
        <v>11340</v>
      </c>
    </row>
    <row r="392" spans="1:19">
      <c r="A392">
        <v>1762</v>
      </c>
      <c r="B392" s="126">
        <v>10</v>
      </c>
      <c r="C392" s="126">
        <v>25</v>
      </c>
      <c r="D392" s="126">
        <v>2331.5241000000001</v>
      </c>
      <c r="E392" s="126">
        <v>1.7485999999999999</v>
      </c>
      <c r="F392" s="126">
        <v>257.78129999999999</v>
      </c>
      <c r="G392" s="126">
        <v>1044.0141000000001</v>
      </c>
      <c r="H392" s="126">
        <v>11</v>
      </c>
      <c r="I392" s="126">
        <v>0.76939999999999997</v>
      </c>
      <c r="J392" s="126">
        <v>99</v>
      </c>
      <c r="K392" s="126">
        <v>400.95</v>
      </c>
      <c r="L392" s="126">
        <v>16.5</v>
      </c>
      <c r="M392" s="126">
        <v>1.1540999999999999</v>
      </c>
      <c r="N392" s="126">
        <v>148.5</v>
      </c>
      <c r="O392" s="126">
        <v>601.42499999999995</v>
      </c>
      <c r="P392" s="126" t="str">
        <f>IF(ISERR(data!X394),"",data!X394)</f>
        <v/>
      </c>
      <c r="Q392" s="126" t="str">
        <f>IF(ISERR(data!Y394),"",data!Y394)</f>
        <v/>
      </c>
      <c r="R392" s="126" t="str">
        <f>'data 2 WNG adds'!I395</f>
        <v/>
      </c>
      <c r="S392" s="126" t="str">
        <f>IF(ISERR(data!AA394),"",data!AA394)</f>
        <v/>
      </c>
    </row>
    <row r="393" spans="1:19">
      <c r="A393">
        <v>1763</v>
      </c>
      <c r="B393" s="126">
        <v>11</v>
      </c>
      <c r="C393" s="126">
        <v>27.5</v>
      </c>
      <c r="D393" s="126">
        <v>2564.6765</v>
      </c>
      <c r="E393" s="126">
        <v>1.9235</v>
      </c>
      <c r="F393" s="126">
        <v>247.5</v>
      </c>
      <c r="G393" s="126">
        <v>1002.375</v>
      </c>
      <c r="H393" s="126">
        <v>9.3070000000000004</v>
      </c>
      <c r="I393" s="126">
        <v>0.65100000000000002</v>
      </c>
      <c r="J393" s="126">
        <v>99</v>
      </c>
      <c r="K393" s="126">
        <v>400.95</v>
      </c>
      <c r="L393" s="126">
        <v>18.193000000000001</v>
      </c>
      <c r="M393" s="126">
        <v>1.2725</v>
      </c>
      <c r="N393" s="126">
        <v>193.52080000000001</v>
      </c>
      <c r="O393" s="126">
        <v>783.75940000000003</v>
      </c>
      <c r="P393" s="126">
        <f>IF(ISERR(data!X395),"",data!X395)</f>
        <v>282.0313842734667</v>
      </c>
      <c r="Q393" s="126">
        <f>IF(ISERR(data!Y395),"",data!Y395)</f>
        <v>19.726875544192016</v>
      </c>
      <c r="R393" s="126">
        <f>'data 2 WNG adds'!I396</f>
        <v>3000</v>
      </c>
      <c r="S393" s="126">
        <f>IF(ISERR(data!AA395),"",data!AA395)</f>
        <v>12150</v>
      </c>
    </row>
    <row r="394" spans="1:19">
      <c r="A394">
        <v>1764</v>
      </c>
      <c r="B394" s="126">
        <v>11</v>
      </c>
      <c r="C394" s="126">
        <v>27.5</v>
      </c>
      <c r="D394" s="126">
        <v>2564.6765</v>
      </c>
      <c r="E394" s="126">
        <v>1.9235</v>
      </c>
      <c r="F394" s="126">
        <v>292.52080000000001</v>
      </c>
      <c r="G394" s="126">
        <v>1184.7094</v>
      </c>
      <c r="H394" s="126">
        <v>8.6142000000000003</v>
      </c>
      <c r="I394" s="126">
        <v>0.60250000000000004</v>
      </c>
      <c r="J394" s="126">
        <v>108</v>
      </c>
      <c r="K394" s="126">
        <v>437.4</v>
      </c>
      <c r="L394" s="126">
        <v>21.385899999999999</v>
      </c>
      <c r="M394" s="126">
        <v>1.4958</v>
      </c>
      <c r="N394" s="126">
        <v>268.125</v>
      </c>
      <c r="O394" s="126">
        <v>1085.9063000000001</v>
      </c>
      <c r="P394" s="126">
        <f>IF(ISERR(data!X396),"",data!X396)</f>
        <v>239.28231466713467</v>
      </c>
      <c r="Q394" s="126">
        <f>IF(ISERR(data!Y396),"",data!Y396)</f>
        <v>16.736763014955137</v>
      </c>
      <c r="R394" s="126">
        <f>'data 2 WNG adds'!I397</f>
        <v>3000</v>
      </c>
      <c r="S394" s="126">
        <f>IF(ISERR(data!AA396),"",data!AA396)</f>
        <v>12150</v>
      </c>
    </row>
    <row r="395" spans="1:19">
      <c r="A395">
        <v>1765</v>
      </c>
      <c r="B395" s="126">
        <v>12</v>
      </c>
      <c r="C395" s="126">
        <v>30</v>
      </c>
      <c r="D395" s="126">
        <v>2797.8289</v>
      </c>
      <c r="E395" s="126">
        <v>2.0983999999999998</v>
      </c>
      <c r="F395" s="126">
        <v>376.125</v>
      </c>
      <c r="G395" s="126">
        <v>1523.3063</v>
      </c>
      <c r="H395" s="126">
        <v>6.2953000000000001</v>
      </c>
      <c r="I395" s="126">
        <v>0.44030000000000002</v>
      </c>
      <c r="J395" s="126">
        <v>81</v>
      </c>
      <c r="K395" s="126">
        <v>328.05</v>
      </c>
      <c r="L395" s="126">
        <v>16.204699999999999</v>
      </c>
      <c r="M395" s="126">
        <v>1.1334</v>
      </c>
      <c r="N395" s="126">
        <v>208.5</v>
      </c>
      <c r="O395" s="126">
        <v>844.42499999999995</v>
      </c>
      <c r="P395" s="126">
        <f>IF(ISERR(data!X397),"",data!X397)</f>
        <v>264.24888260293477</v>
      </c>
      <c r="Q395" s="126">
        <f>IF(ISERR(data!Y397),"",data!Y397)</f>
        <v>18.483066461658034</v>
      </c>
      <c r="R395" s="126">
        <f>'data 2 WNG adds'!I398</f>
        <v>3400</v>
      </c>
      <c r="S395" s="126">
        <f>IF(ISERR(data!AA397),"",data!AA397)</f>
        <v>13770</v>
      </c>
    </row>
    <row r="396" spans="1:19">
      <c r="A396">
        <v>1766</v>
      </c>
      <c r="B396" s="126">
        <v>9</v>
      </c>
      <c r="C396" s="126">
        <v>22.5</v>
      </c>
      <c r="D396" s="126">
        <v>2098.3717000000001</v>
      </c>
      <c r="E396" s="126">
        <v>1.5738000000000001</v>
      </c>
      <c r="F396" s="126">
        <v>289.5</v>
      </c>
      <c r="G396" s="126">
        <v>1172.4749999999999</v>
      </c>
      <c r="H396" s="126">
        <v>6.7960000000000003</v>
      </c>
      <c r="I396" s="126">
        <v>0.47539999999999999</v>
      </c>
      <c r="J396" s="126">
        <v>108</v>
      </c>
      <c r="K396" s="126">
        <v>437.4</v>
      </c>
      <c r="L396" s="126">
        <v>23.204000000000001</v>
      </c>
      <c r="M396" s="126">
        <v>1.623</v>
      </c>
      <c r="N396" s="126">
        <v>368.75</v>
      </c>
      <c r="O396" s="126">
        <v>1493.4375</v>
      </c>
      <c r="P396" s="126">
        <f>IF(ISERR(data!X398),"",data!X398)</f>
        <v>201.36353360137267</v>
      </c>
      <c r="Q396" s="126">
        <f>IF(ISERR(data!Y398),"",data!Y398)</f>
        <v>14.084508278133193</v>
      </c>
      <c r="R396" s="126">
        <f>'data 2 WNG adds'!I399</f>
        <v>3200</v>
      </c>
      <c r="S396" s="126">
        <f>IF(ISERR(data!AA398),"",data!AA398)</f>
        <v>12960</v>
      </c>
    </row>
    <row r="397" spans="1:19">
      <c r="A397">
        <v>1767</v>
      </c>
      <c r="B397" s="126">
        <v>12</v>
      </c>
      <c r="C397" s="126">
        <v>30</v>
      </c>
      <c r="D397" s="126">
        <v>2797.8289</v>
      </c>
      <c r="E397" s="126">
        <v>2.0983999999999998</v>
      </c>
      <c r="F397" s="126">
        <v>476.75</v>
      </c>
      <c r="G397" s="126">
        <v>1930.8375000000001</v>
      </c>
      <c r="H397" s="126">
        <v>11.927300000000001</v>
      </c>
      <c r="I397" s="126">
        <v>0.83430000000000004</v>
      </c>
      <c r="J397" s="126">
        <v>173</v>
      </c>
      <c r="K397" s="126">
        <v>700.65</v>
      </c>
      <c r="L397" s="126">
        <v>15.572699999999999</v>
      </c>
      <c r="M397" s="126">
        <v>1.0891999999999999</v>
      </c>
      <c r="N397" s="126">
        <v>225.875</v>
      </c>
      <c r="O397" s="126">
        <v>914.79380000000003</v>
      </c>
      <c r="P397" s="126">
        <f>IF(ISERR(data!X399),"",data!X399)</f>
        <v>241.3038290512049</v>
      </c>
      <c r="Q397" s="126">
        <f>IF(ISERR(data!Y399),"",data!Y399)</f>
        <v>16.878159203071135</v>
      </c>
      <c r="R397" s="126">
        <f>'data 2 WNG adds'!I400</f>
        <v>3500</v>
      </c>
      <c r="S397" s="126">
        <f>IF(ISERR(data!AA399),"",data!AA399)</f>
        <v>14175</v>
      </c>
    </row>
    <row r="398" spans="1:19">
      <c r="A398">
        <v>1768</v>
      </c>
      <c r="B398" s="126">
        <v>11</v>
      </c>
      <c r="C398" s="126">
        <v>27.5</v>
      </c>
      <c r="D398" s="126">
        <v>2564.6765</v>
      </c>
      <c r="E398" s="126">
        <v>1.9235</v>
      </c>
      <c r="F398" s="126">
        <v>398.875</v>
      </c>
      <c r="G398" s="126">
        <v>1615.4438</v>
      </c>
      <c r="H398" s="126">
        <v>10.776300000000001</v>
      </c>
      <c r="I398" s="126">
        <v>0.75380000000000003</v>
      </c>
      <c r="J398" s="126">
        <v>159</v>
      </c>
      <c r="K398" s="126">
        <v>643.95000000000005</v>
      </c>
      <c r="L398" s="126">
        <v>16.723700000000001</v>
      </c>
      <c r="M398" s="126">
        <v>1.1697</v>
      </c>
      <c r="N398" s="126">
        <v>246.75</v>
      </c>
      <c r="O398" s="126">
        <v>999.33749999999998</v>
      </c>
      <c r="P398" s="126">
        <f>IF(ISERR(data!X400),"",data!X400)</f>
        <v>298.21338626974187</v>
      </c>
      <c r="Q398" s="126">
        <f>IF(ISERR(data!Y400),"",data!Y400)</f>
        <v>20.858736596672827</v>
      </c>
      <c r="R398" s="126">
        <f>'data 2 WNG adds'!I401</f>
        <v>4400</v>
      </c>
      <c r="S398" s="126">
        <f>IF(ISERR(data!AA400),"",data!AA400)</f>
        <v>17820</v>
      </c>
    </row>
    <row r="399" spans="1:19">
      <c r="A399">
        <v>1769</v>
      </c>
      <c r="B399" s="126">
        <v>11</v>
      </c>
      <c r="C399" s="126">
        <v>27.5</v>
      </c>
      <c r="D399" s="126">
        <v>2564.6765</v>
      </c>
      <c r="E399" s="126">
        <v>1.9235</v>
      </c>
      <c r="F399" s="126">
        <v>405.75</v>
      </c>
      <c r="G399" s="126">
        <v>1643.2874999999999</v>
      </c>
      <c r="H399" s="126">
        <v>9.1745000000000001</v>
      </c>
      <c r="I399" s="126">
        <v>0.64170000000000005</v>
      </c>
      <c r="J399" s="126">
        <v>138</v>
      </c>
      <c r="K399" s="126">
        <v>558.9</v>
      </c>
      <c r="L399" s="126">
        <v>20.825500000000002</v>
      </c>
      <c r="M399" s="126">
        <v>1.4567000000000001</v>
      </c>
      <c r="N399" s="126">
        <v>313.25</v>
      </c>
      <c r="O399" s="126">
        <v>1268.6624999999999</v>
      </c>
      <c r="P399" s="126">
        <f>IF(ISERR(data!X401),"",data!X401)</f>
        <v>332.41019613730754</v>
      </c>
      <c r="Q399" s="126">
        <f>IF(ISERR(data!Y401),"",data!Y401)</f>
        <v>23.250655545706369</v>
      </c>
      <c r="R399" s="126">
        <f>'data 2 WNG adds'!I402</f>
        <v>5000</v>
      </c>
      <c r="S399" s="126">
        <f>IF(ISERR(data!AA401),"",data!AA401)</f>
        <v>20250</v>
      </c>
    </row>
    <row r="400" spans="1:19">
      <c r="A400">
        <v>1770</v>
      </c>
      <c r="B400" s="126">
        <v>12</v>
      </c>
      <c r="C400" s="126">
        <v>30</v>
      </c>
      <c r="D400" s="126">
        <v>2797.8289</v>
      </c>
      <c r="E400" s="126">
        <v>2.0983999999999998</v>
      </c>
      <c r="F400" s="126">
        <v>451.25</v>
      </c>
      <c r="G400" s="126">
        <v>1827.5625</v>
      </c>
      <c r="H400" s="126">
        <v>15.7302</v>
      </c>
      <c r="I400" s="126">
        <v>1.1003000000000001</v>
      </c>
      <c r="J400" s="126">
        <v>249</v>
      </c>
      <c r="K400" s="126">
        <v>1008.45</v>
      </c>
      <c r="L400" s="126">
        <v>26.7698</v>
      </c>
      <c r="M400" s="126">
        <v>1.8724000000000001</v>
      </c>
      <c r="N400" s="126">
        <v>423.75</v>
      </c>
      <c r="O400" s="126">
        <v>1716.1875</v>
      </c>
      <c r="P400" s="126">
        <f>IF(ISERR(data!X402),"",data!X402)</f>
        <v>353.77207025548364</v>
      </c>
      <c r="Q400" s="126">
        <f>IF(ISERR(data!Y402),"",data!Y402)</f>
        <v>24.744826250167225</v>
      </c>
      <c r="R400" s="126">
        <f>'data 2 WNG adds'!I403</f>
        <v>5600</v>
      </c>
      <c r="S400" s="126">
        <f>IF(ISERR(data!AA402),"",data!AA402)</f>
        <v>22680</v>
      </c>
    </row>
    <row r="401" spans="1:19">
      <c r="A401">
        <v>1771</v>
      </c>
      <c r="B401" s="126">
        <v>17</v>
      </c>
      <c r="C401" s="126">
        <v>42.5</v>
      </c>
      <c r="D401" s="126">
        <v>3963.5909000000001</v>
      </c>
      <c r="E401" s="126">
        <v>2.9727000000000001</v>
      </c>
      <c r="F401" s="126">
        <v>672.75</v>
      </c>
      <c r="G401" s="126">
        <v>2724.6374999999998</v>
      </c>
      <c r="H401" s="126">
        <v>18.879200000000001</v>
      </c>
      <c r="I401" s="126">
        <v>1.3205</v>
      </c>
      <c r="J401" s="126">
        <v>306</v>
      </c>
      <c r="K401" s="126">
        <v>1239.3</v>
      </c>
      <c r="L401" s="126">
        <v>26.120799999999999</v>
      </c>
      <c r="M401" s="126">
        <v>1.827</v>
      </c>
      <c r="N401" s="126">
        <v>423.375</v>
      </c>
      <c r="O401" s="126">
        <v>1714.6687999999999</v>
      </c>
      <c r="P401" s="126">
        <f>IF(ISERR(data!X403),"",data!X403)</f>
        <v>345.37812460132125</v>
      </c>
      <c r="Q401" s="126">
        <f>IF(ISERR(data!Y403),"",data!Y403)</f>
        <v>24.157706055473525</v>
      </c>
      <c r="R401" s="126">
        <f>'data 2 WNG adds'!I404</f>
        <v>5598</v>
      </c>
      <c r="S401" s="126">
        <f>IF(ISERR(data!AA403),"",data!AA403)</f>
        <v>22671.899999999998</v>
      </c>
    </row>
    <row r="402" spans="1:19">
      <c r="A402">
        <v>1772</v>
      </c>
      <c r="B402" s="126">
        <v>18</v>
      </c>
      <c r="C402" s="126">
        <v>45</v>
      </c>
      <c r="D402" s="126">
        <v>4196.7433000000001</v>
      </c>
      <c r="E402" s="126">
        <v>3.1476000000000002</v>
      </c>
      <c r="F402" s="126">
        <v>729.375</v>
      </c>
      <c r="G402" s="126">
        <v>2953.9688000000001</v>
      </c>
      <c r="H402" s="126">
        <v>24.108699999999999</v>
      </c>
      <c r="I402" s="126">
        <v>1.6862999999999999</v>
      </c>
      <c r="J402" s="126">
        <v>383</v>
      </c>
      <c r="K402" s="126">
        <v>1637.325</v>
      </c>
      <c r="L402" s="126">
        <v>3.3913000000000002</v>
      </c>
      <c r="M402" s="126">
        <v>0.23719999999999999</v>
      </c>
      <c r="N402" s="126">
        <v>53.875</v>
      </c>
      <c r="O402" s="126">
        <v>230.31559999999999</v>
      </c>
      <c r="P402" s="126">
        <f>IF(ISERR(data!X404),"",data!X404)</f>
        <v>314.73554813096047</v>
      </c>
      <c r="Q402" s="126">
        <f>IF(ISERR(data!Y404),"",data!Y404)</f>
        <v>22.014390360515023</v>
      </c>
      <c r="R402" s="126">
        <f>'data 2 WNG adds'!I405</f>
        <v>5000</v>
      </c>
      <c r="S402" s="126">
        <f>IF(ISERR(data!AA404),"",data!AA404)</f>
        <v>21375</v>
      </c>
    </row>
    <row r="403" spans="1:19">
      <c r="A403">
        <v>1773</v>
      </c>
      <c r="B403" s="126">
        <v>11</v>
      </c>
      <c r="C403" s="126">
        <v>27.5</v>
      </c>
      <c r="D403" s="126">
        <v>2564.6765</v>
      </c>
      <c r="E403" s="126">
        <v>1.9235</v>
      </c>
      <c r="F403" s="126">
        <v>436.875</v>
      </c>
      <c r="G403" s="126">
        <v>1867.6405999999999</v>
      </c>
      <c r="H403" s="126">
        <v>12.289300000000001</v>
      </c>
      <c r="I403" s="126">
        <v>0.85960000000000003</v>
      </c>
      <c r="J403" s="126">
        <v>217</v>
      </c>
      <c r="K403" s="126">
        <v>927.67499999999995</v>
      </c>
      <c r="L403" s="126">
        <v>20.210799999999999</v>
      </c>
      <c r="M403" s="126">
        <v>1.4137</v>
      </c>
      <c r="N403" s="126">
        <v>356.875</v>
      </c>
      <c r="O403" s="126">
        <v>1525.6405999999999</v>
      </c>
      <c r="P403" s="126">
        <f>IF(ISERR(data!X405),"",data!X405)</f>
        <v>271.8363843123301</v>
      </c>
      <c r="Q403" s="126">
        <f>IF(ISERR(data!Y405),"",data!Y405)</f>
        <v>19.01377939028534</v>
      </c>
      <c r="R403" s="126">
        <f>'data 2 WNG adds'!I406</f>
        <v>4800</v>
      </c>
      <c r="S403" s="126">
        <f>IF(ISERR(data!AA405),"",data!AA405)</f>
        <v>20520</v>
      </c>
    </row>
    <row r="404" spans="1:19">
      <c r="A404">
        <v>1774</v>
      </c>
      <c r="B404" s="126">
        <v>13</v>
      </c>
      <c r="C404" s="126">
        <v>32.5</v>
      </c>
      <c r="D404" s="126">
        <v>3030.9812999999999</v>
      </c>
      <c r="E404" s="126">
        <v>2.2732000000000001</v>
      </c>
      <c r="F404" s="126">
        <v>573.875</v>
      </c>
      <c r="G404" s="126">
        <v>2453.3155999999999</v>
      </c>
      <c r="H404" s="126">
        <v>16.797000000000001</v>
      </c>
      <c r="I404" s="126">
        <v>1.1749000000000001</v>
      </c>
      <c r="J404" s="126">
        <v>261</v>
      </c>
      <c r="K404" s="126">
        <v>1115.7750000000001</v>
      </c>
      <c r="L404" s="126">
        <v>15.702999999999999</v>
      </c>
      <c r="M404" s="126">
        <v>1.0984</v>
      </c>
      <c r="N404" s="126">
        <v>244</v>
      </c>
      <c r="O404" s="126">
        <v>1043.0999999999999</v>
      </c>
      <c r="P404" s="126">
        <f>IF(ISERR(data!X406),"",data!X406)</f>
        <v>321.78239489941916</v>
      </c>
      <c r="Q404" s="126">
        <f>IF(ISERR(data!Y406),"",data!Y406)</f>
        <v>22.507286814356434</v>
      </c>
      <c r="R404" s="126">
        <f>'data 2 WNG adds'!I407</f>
        <v>5000</v>
      </c>
      <c r="S404" s="126">
        <f>IF(ISERR(data!AA406),"",data!AA406)</f>
        <v>21375</v>
      </c>
    </row>
    <row r="405" spans="1:19">
      <c r="A405">
        <v>1775</v>
      </c>
      <c r="B405" s="126">
        <v>13</v>
      </c>
      <c r="C405" s="126">
        <v>32.5</v>
      </c>
      <c r="D405" s="126">
        <v>3030.9812999999999</v>
      </c>
      <c r="E405" s="126">
        <v>2.2732000000000001</v>
      </c>
      <c r="F405" s="126">
        <v>505</v>
      </c>
      <c r="G405" s="126">
        <v>2158.875</v>
      </c>
      <c r="H405" s="126">
        <v>14.1753</v>
      </c>
      <c r="I405" s="126">
        <v>0.99150000000000005</v>
      </c>
      <c r="J405" s="126">
        <v>188</v>
      </c>
      <c r="K405" s="126">
        <v>803.7</v>
      </c>
      <c r="L405" s="126">
        <v>15.8247</v>
      </c>
      <c r="M405" s="126">
        <v>1.1069</v>
      </c>
      <c r="N405" s="126">
        <v>209.875</v>
      </c>
      <c r="O405" s="126">
        <v>897.21559999999999</v>
      </c>
      <c r="P405" s="126">
        <f>IF(ISERR(data!X407),"",data!X407)</f>
        <v>203.58166394912578</v>
      </c>
      <c r="Q405" s="126">
        <f>IF(ISERR(data!Y407),"",data!Y407)</f>
        <v>14.239656902544771</v>
      </c>
      <c r="R405" s="126">
        <f>'data 2 WNG adds'!I408</f>
        <v>2700</v>
      </c>
      <c r="S405" s="126">
        <f>IF(ISERR(data!AA407),"",data!AA407)</f>
        <v>11542.500000000002</v>
      </c>
    </row>
    <row r="406" spans="1:19">
      <c r="A406">
        <v>1776</v>
      </c>
      <c r="B406" s="126">
        <v>12</v>
      </c>
      <c r="C406" s="126">
        <v>30</v>
      </c>
      <c r="D406" s="126">
        <v>2797.8289</v>
      </c>
      <c r="E406" s="126">
        <v>2.0983999999999998</v>
      </c>
      <c r="F406" s="126">
        <v>397.875</v>
      </c>
      <c r="G406" s="126">
        <v>1700.9156</v>
      </c>
      <c r="H406" s="126">
        <v>17.888200000000001</v>
      </c>
      <c r="I406" s="126">
        <v>1.2512000000000001</v>
      </c>
      <c r="J406" s="126">
        <v>216</v>
      </c>
      <c r="K406" s="126">
        <v>923.4</v>
      </c>
      <c r="L406" s="126">
        <v>17.111799999999999</v>
      </c>
      <c r="M406" s="126">
        <v>1.1969000000000001</v>
      </c>
      <c r="N406" s="126">
        <v>206.625</v>
      </c>
      <c r="O406" s="126">
        <v>883.32190000000003</v>
      </c>
      <c r="P406" s="126">
        <f>IF(ISERR(data!X408),"",data!X408)</f>
        <v>414.07895378042804</v>
      </c>
      <c r="Q406" s="126">
        <f>IF(ISERR(data!Y408),"",data!Y408)</f>
        <v>28.963031925465842</v>
      </c>
      <c r="R406" s="126">
        <f>'data 2 WNG adds'!I409</f>
        <v>5000</v>
      </c>
      <c r="S406" s="126">
        <f>IF(ISERR(data!AA408),"",data!AA408)</f>
        <v>21375</v>
      </c>
    </row>
    <row r="407" spans="1:19">
      <c r="A407">
        <v>1777</v>
      </c>
      <c r="B407" s="126">
        <v>14</v>
      </c>
      <c r="C407" s="126">
        <v>35</v>
      </c>
      <c r="D407" s="126">
        <v>3264.1336999999999</v>
      </c>
      <c r="E407" s="126">
        <v>2.4481000000000002</v>
      </c>
      <c r="F407" s="126">
        <v>422.625</v>
      </c>
      <c r="G407" s="126">
        <v>1806.7219</v>
      </c>
      <c r="H407" s="126">
        <v>12.459300000000001</v>
      </c>
      <c r="I407" s="126">
        <v>0.87150000000000005</v>
      </c>
      <c r="J407" s="126">
        <v>186</v>
      </c>
      <c r="K407" s="126">
        <v>795.15</v>
      </c>
      <c r="L407" s="126">
        <v>22.540700000000001</v>
      </c>
      <c r="M407" s="126">
        <v>1.5766</v>
      </c>
      <c r="N407" s="126">
        <v>336.5</v>
      </c>
      <c r="O407" s="126">
        <v>1438.5374999999999</v>
      </c>
      <c r="P407" s="126">
        <f>IF(ISERR(data!X409),"",data!X409)</f>
        <v>321.53131699099572</v>
      </c>
      <c r="Q407" s="126">
        <f>IF(ISERR(data!Y409),"",data!Y409)</f>
        <v>22.489725000574165</v>
      </c>
      <c r="R407" s="126">
        <f>'data 2 WNG adds'!I410</f>
        <v>4800</v>
      </c>
      <c r="S407" s="126">
        <f>IF(ISERR(data!AA409),"",data!AA409)</f>
        <v>20520</v>
      </c>
    </row>
    <row r="408" spans="1:19">
      <c r="A408">
        <v>1778</v>
      </c>
      <c r="B408" s="126">
        <v>14</v>
      </c>
      <c r="C408" s="126">
        <v>35</v>
      </c>
      <c r="D408" s="126">
        <v>3264.1336999999999</v>
      </c>
      <c r="E408" s="126">
        <v>2.4481000000000002</v>
      </c>
      <c r="F408" s="126">
        <v>522.5</v>
      </c>
      <c r="G408" s="126">
        <v>2233.6875</v>
      </c>
      <c r="H408" s="126">
        <v>12.033899999999999</v>
      </c>
      <c r="I408" s="126">
        <v>0.8417</v>
      </c>
      <c r="J408" s="126">
        <v>213</v>
      </c>
      <c r="K408" s="126">
        <v>910.57500000000005</v>
      </c>
      <c r="L408" s="126">
        <v>20.466100000000001</v>
      </c>
      <c r="M408" s="126">
        <v>1.4315</v>
      </c>
      <c r="N408" s="126">
        <v>362.25</v>
      </c>
      <c r="O408" s="126">
        <v>1548.6188</v>
      </c>
      <c r="P408" s="126">
        <f>IF(ISERR(data!X410),"",data!X410)</f>
        <v>310.73467251912626</v>
      </c>
      <c r="Q408" s="126">
        <f>IF(ISERR(data!Y410),"",data!Y410)</f>
        <v>21.734546415254236</v>
      </c>
      <c r="R408" s="126">
        <f>'data 2 WNG adds'!I411</f>
        <v>5500</v>
      </c>
      <c r="S408" s="126">
        <f>IF(ISERR(data!AA410),"",data!AA410)</f>
        <v>23512.500000000004</v>
      </c>
    </row>
    <row r="409" spans="1:19">
      <c r="A409">
        <v>1779</v>
      </c>
      <c r="B409" s="126">
        <v>13</v>
      </c>
      <c r="C409" s="126">
        <v>32.5</v>
      </c>
      <c r="D409" s="126">
        <v>3030.9812999999999</v>
      </c>
      <c r="E409" s="126">
        <v>2.2732000000000001</v>
      </c>
      <c r="F409" s="126">
        <v>575.25</v>
      </c>
      <c r="G409" s="126">
        <v>2459.1938</v>
      </c>
      <c r="H409" s="126">
        <v>20.226500000000001</v>
      </c>
      <c r="I409" s="126">
        <v>1.4148000000000001</v>
      </c>
      <c r="J409" s="126">
        <v>261</v>
      </c>
      <c r="K409" s="126">
        <v>1115.7750000000001</v>
      </c>
      <c r="L409" s="126">
        <v>12.2735</v>
      </c>
      <c r="M409" s="126">
        <v>0.85850000000000004</v>
      </c>
      <c r="N409" s="126">
        <v>158.375</v>
      </c>
      <c r="O409" s="126">
        <v>677.05309999999997</v>
      </c>
      <c r="P409" s="126">
        <f>IF(ISERR(data!X411),"",data!X411)</f>
        <v>426.22979521103395</v>
      </c>
      <c r="Q409" s="126">
        <f>IF(ISERR(data!Y411),"",data!Y411)</f>
        <v>29.812930731147539</v>
      </c>
      <c r="R409" s="126">
        <f>'data 2 WNG adds'!I412</f>
        <v>5500</v>
      </c>
      <c r="S409" s="126">
        <f>IF(ISERR(data!AA411),"",data!AA411)</f>
        <v>23512.500000000004</v>
      </c>
    </row>
    <row r="410" spans="1:19">
      <c r="A410">
        <v>1780</v>
      </c>
      <c r="B410" s="126">
        <v>13</v>
      </c>
      <c r="C410" s="126">
        <v>32.5</v>
      </c>
      <c r="D410" s="126">
        <v>3030.9812999999999</v>
      </c>
      <c r="E410" s="126">
        <v>2.2732000000000001</v>
      </c>
      <c r="F410" s="126">
        <v>419.375</v>
      </c>
      <c r="G410" s="126">
        <v>1792.8280999999999</v>
      </c>
      <c r="H410" s="126">
        <v>19.25</v>
      </c>
      <c r="I410" s="126">
        <v>1.3465</v>
      </c>
      <c r="J410" s="126">
        <v>231</v>
      </c>
      <c r="K410" s="126">
        <v>987.52499999999998</v>
      </c>
      <c r="L410" s="126">
        <v>8.25</v>
      </c>
      <c r="M410" s="126">
        <v>0.57709999999999995</v>
      </c>
      <c r="N410" s="126">
        <v>99</v>
      </c>
      <c r="O410" s="126">
        <v>423.22500000000002</v>
      </c>
      <c r="P410" s="126">
        <f>IF(ISERR(data!X412),"",data!X412)</f>
        <v>400.00026935189345</v>
      </c>
      <c r="Q410" s="126">
        <f>IF(ISERR(data!Y412),"",data!Y412)</f>
        <v>27.978288840000001</v>
      </c>
      <c r="R410" s="126">
        <f>'data 2 WNG adds'!I413</f>
        <v>4800</v>
      </c>
      <c r="S410" s="126">
        <f>IF(ISERR(data!AA412),"",data!AA412)</f>
        <v>20520</v>
      </c>
    </row>
    <row r="411" spans="1:19">
      <c r="A411">
        <v>1781</v>
      </c>
      <c r="B411" s="126">
        <v>11</v>
      </c>
      <c r="C411" s="126">
        <v>27.5</v>
      </c>
      <c r="D411" s="126">
        <v>2564.6765</v>
      </c>
      <c r="E411" s="126">
        <v>1.9235</v>
      </c>
      <c r="F411" s="126">
        <v>330</v>
      </c>
      <c r="G411" s="126">
        <v>1410.75</v>
      </c>
      <c r="H411" s="126">
        <v>9.9471000000000007</v>
      </c>
      <c r="I411" s="126">
        <v>0.69579999999999997</v>
      </c>
      <c r="J411" s="126">
        <v>171</v>
      </c>
      <c r="K411" s="126">
        <v>731.02499999999998</v>
      </c>
      <c r="L411" s="126">
        <v>17.552900000000001</v>
      </c>
      <c r="M411" s="126">
        <v>1.2277</v>
      </c>
      <c r="N411" s="126">
        <v>301.75</v>
      </c>
      <c r="O411" s="126">
        <v>1289.9812999999999</v>
      </c>
      <c r="P411" s="126">
        <f>IF(ISERR(data!X413),"",data!X413)</f>
        <v>290.85159722837307</v>
      </c>
      <c r="Q411" s="126">
        <f>IF(ISERR(data!Y413),"",data!Y413)</f>
        <v>20.343811292966681</v>
      </c>
      <c r="R411" s="126">
        <f>'data 2 WNG adds'!I414</f>
        <v>5000</v>
      </c>
      <c r="S411" s="126">
        <f>IF(ISERR(data!AA413),"",data!AA413)</f>
        <v>21375</v>
      </c>
    </row>
    <row r="412" spans="1:19">
      <c r="A412">
        <v>1782</v>
      </c>
      <c r="B412" s="126">
        <v>11</v>
      </c>
      <c r="C412" s="126">
        <v>27.5</v>
      </c>
      <c r="D412" s="126">
        <v>2564.6765</v>
      </c>
      <c r="E412" s="126">
        <v>1.9235</v>
      </c>
      <c r="F412" s="126">
        <v>472.75</v>
      </c>
      <c r="G412" s="126">
        <v>2021.0063</v>
      </c>
      <c r="H412" s="126">
        <v>8.1494999999999997</v>
      </c>
      <c r="I412" s="126">
        <v>0.56999999999999995</v>
      </c>
      <c r="J412" s="126">
        <v>149</v>
      </c>
      <c r="K412" s="126">
        <v>636.97500000000002</v>
      </c>
      <c r="L412" s="126">
        <v>14.3505</v>
      </c>
      <c r="M412" s="126">
        <v>1.0038</v>
      </c>
      <c r="N412" s="126">
        <v>262.375</v>
      </c>
      <c r="O412" s="126">
        <v>1121.6531</v>
      </c>
      <c r="P412" s="126">
        <f>IF(ISERR(data!X414),"",data!X414)</f>
        <v>287.14695726036103</v>
      </c>
      <c r="Q412" s="126">
        <f>IF(ISERR(data!Y414),"",data!Y414)</f>
        <v>20.084687749772105</v>
      </c>
      <c r="R412" s="126">
        <f>'data 2 WNG adds'!I415</f>
        <v>5250</v>
      </c>
      <c r="S412" s="126">
        <f>IF(ISERR(data!AA414),"",data!AA414)</f>
        <v>22443.750000000004</v>
      </c>
    </row>
    <row r="413" spans="1:19">
      <c r="A413">
        <v>1783</v>
      </c>
      <c r="B413" s="126">
        <v>9</v>
      </c>
      <c r="C413" s="126">
        <v>22.5</v>
      </c>
      <c r="D413" s="126">
        <v>2098.3717000000001</v>
      </c>
      <c r="E413" s="126">
        <v>1.5738000000000001</v>
      </c>
      <c r="F413" s="126">
        <v>411.375</v>
      </c>
      <c r="G413" s="126">
        <v>1758.6280999999999</v>
      </c>
      <c r="H413" s="126">
        <v>7.27</v>
      </c>
      <c r="I413" s="126">
        <v>0.50849999999999995</v>
      </c>
      <c r="J413" s="126">
        <v>120</v>
      </c>
      <c r="K413" s="126">
        <v>513</v>
      </c>
      <c r="L413" s="126">
        <v>12.73</v>
      </c>
      <c r="M413" s="126">
        <v>0.89039999999999997</v>
      </c>
      <c r="N413" s="126">
        <v>210.125</v>
      </c>
      <c r="O413" s="126">
        <v>898.28440000000001</v>
      </c>
      <c r="P413" s="126">
        <f>IF(ISERR(data!X415),"",data!X415)</f>
        <v>318.06155457742381</v>
      </c>
      <c r="Q413" s="126">
        <f>IF(ISERR(data!Y415),"",data!Y415)</f>
        <v>22.247030126467251</v>
      </c>
      <c r="R413" s="126">
        <f>'data 2 WNG adds'!I416</f>
        <v>5250</v>
      </c>
      <c r="S413" s="126">
        <f>IF(ISERR(data!AA415),"",data!AA415)</f>
        <v>22443.750000000004</v>
      </c>
    </row>
    <row r="414" spans="1:19">
      <c r="A414">
        <v>1784</v>
      </c>
      <c r="B414" s="126">
        <v>8</v>
      </c>
      <c r="C414" s="126">
        <v>20</v>
      </c>
      <c r="D414" s="126">
        <v>1865.2193</v>
      </c>
      <c r="E414" s="126">
        <v>1.3989</v>
      </c>
      <c r="F414" s="126">
        <v>330.125</v>
      </c>
      <c r="G414" s="126">
        <v>1411.2844</v>
      </c>
      <c r="H414" s="126">
        <v>3.2827000000000002</v>
      </c>
      <c r="I414" s="126">
        <v>0.2296</v>
      </c>
      <c r="J414" s="126">
        <v>45</v>
      </c>
      <c r="K414" s="126">
        <v>192.375</v>
      </c>
      <c r="L414" s="126">
        <v>11.7173</v>
      </c>
      <c r="M414" s="126">
        <v>0.8196</v>
      </c>
      <c r="N414" s="126">
        <v>160.625</v>
      </c>
      <c r="O414" s="126">
        <v>686.67190000000005</v>
      </c>
      <c r="P414" s="126">
        <f>IF(ISERR(data!X416),"",data!X416)</f>
        <v>401.21607564171683</v>
      </c>
      <c r="Q414" s="126">
        <f>IF(ISERR(data!Y416),"",data!Y416)</f>
        <v>28.063329231610947</v>
      </c>
      <c r="R414" s="126">
        <f>'data 2 WNG adds'!I417</f>
        <v>5500</v>
      </c>
      <c r="S414" s="126">
        <f>IF(ISERR(data!AA416),"",data!AA416)</f>
        <v>23512.500000000004</v>
      </c>
    </row>
    <row r="415" spans="1:19">
      <c r="A415">
        <v>1785</v>
      </c>
      <c r="B415" s="126">
        <v>6</v>
      </c>
      <c r="C415" s="126">
        <v>15</v>
      </c>
      <c r="D415" s="126">
        <v>1398.9143999999999</v>
      </c>
      <c r="E415" s="126">
        <v>1.0491999999999999</v>
      </c>
      <c r="F415" s="126">
        <v>205.625</v>
      </c>
      <c r="G415" s="126">
        <v>879.04690000000005</v>
      </c>
      <c r="H415" s="126">
        <v>2.7585999999999999</v>
      </c>
      <c r="I415" s="126">
        <v>0.193</v>
      </c>
      <c r="J415" s="126">
        <v>27</v>
      </c>
      <c r="K415" s="126">
        <v>115.425</v>
      </c>
      <c r="L415" s="126">
        <v>7.2413999999999996</v>
      </c>
      <c r="M415" s="126">
        <v>0.50649999999999995</v>
      </c>
      <c r="N415" s="126">
        <v>70.875</v>
      </c>
      <c r="O415" s="126">
        <v>302.99059999999997</v>
      </c>
      <c r="P415" s="126">
        <f>IF(ISERR(data!X417),"",data!X417)</f>
        <v>574.20217465073858</v>
      </c>
      <c r="Q415" s="126">
        <f>IF(ISERR(data!Y417),"",data!Y417)</f>
        <v>40.162958692413795</v>
      </c>
      <c r="R415" s="126">
        <f>'data 2 WNG adds'!I418</f>
        <v>5620</v>
      </c>
      <c r="S415" s="126">
        <f>IF(ISERR(data!AA417),"",data!AA417)</f>
        <v>24025.500000000004</v>
      </c>
    </row>
    <row r="416" spans="1:19">
      <c r="A416">
        <v>1786</v>
      </c>
      <c r="B416" s="126">
        <v>4</v>
      </c>
      <c r="C416" s="126">
        <v>10</v>
      </c>
      <c r="D416" s="126">
        <v>932.6096</v>
      </c>
      <c r="E416" s="126">
        <v>0.69950000000000001</v>
      </c>
      <c r="F416" s="126">
        <v>97.875</v>
      </c>
      <c r="G416" s="126">
        <v>418.41559999999998</v>
      </c>
      <c r="H416" s="126">
        <v>1.7325999999999999</v>
      </c>
      <c r="I416" s="126">
        <v>0.1212</v>
      </c>
      <c r="J416" s="126">
        <v>27</v>
      </c>
      <c r="K416" s="126">
        <v>115.425</v>
      </c>
      <c r="L416" s="126">
        <v>5.7674000000000003</v>
      </c>
      <c r="M416" s="126">
        <v>0.40339999999999998</v>
      </c>
      <c r="N416" s="126">
        <v>89.875</v>
      </c>
      <c r="O416" s="126">
        <v>384.21559999999999</v>
      </c>
      <c r="P416" s="126">
        <f>IF(ISERR(data!X418),"",data!X418)</f>
        <v>308.02159778969332</v>
      </c>
      <c r="Q416" s="126">
        <f>IF(ISERR(data!Y418),"",data!Y418)</f>
        <v>21.544778571978608</v>
      </c>
      <c r="R416" s="126">
        <f>'data 2 WNG adds'!I419</f>
        <v>4800</v>
      </c>
      <c r="S416" s="126">
        <f>IF(ISERR(data!AA418),"",data!AA418)</f>
        <v>20520</v>
      </c>
    </row>
    <row r="417" spans="1:19">
      <c r="A417">
        <v>1787</v>
      </c>
      <c r="B417" s="126">
        <v>3</v>
      </c>
      <c r="C417" s="126">
        <v>7.5</v>
      </c>
      <c r="D417" s="126">
        <v>699.45719999999994</v>
      </c>
      <c r="E417" s="126">
        <v>0.52459999999999996</v>
      </c>
      <c r="F417" s="126">
        <v>116.875</v>
      </c>
      <c r="G417" s="126">
        <v>499.64060000000001</v>
      </c>
      <c r="H417" s="126">
        <v>4.3921999999999999</v>
      </c>
      <c r="I417" s="126">
        <v>0.30719999999999997</v>
      </c>
      <c r="J417" s="126">
        <v>72</v>
      </c>
      <c r="K417" s="126">
        <v>307.8</v>
      </c>
      <c r="L417" s="126">
        <v>13.107900000000001</v>
      </c>
      <c r="M417" s="126">
        <v>0.91679999999999995</v>
      </c>
      <c r="N417" s="126">
        <v>214.875</v>
      </c>
      <c r="O417" s="126">
        <v>918.59059999999999</v>
      </c>
      <c r="P417" s="126">
        <f>IF(ISERR(data!X419),"",data!X419)</f>
        <v>374.79763800187874</v>
      </c>
      <c r="Q417" s="126">
        <f>IF(ISERR(data!Y419),"",data!Y419)</f>
        <v>26.215473778447063</v>
      </c>
      <c r="R417" s="126">
        <f>'data 2 WNG adds'!I420</f>
        <v>6144</v>
      </c>
      <c r="S417" s="126">
        <f>IF(ISERR(data!AA419),"",data!AA419)</f>
        <v>26265.600000000002</v>
      </c>
    </row>
    <row r="418" spans="1:19">
      <c r="A418">
        <v>1788</v>
      </c>
      <c r="B418" s="126">
        <v>7</v>
      </c>
      <c r="C418" s="126">
        <v>17.5</v>
      </c>
      <c r="D418" s="126">
        <v>1632.0668000000001</v>
      </c>
      <c r="E418" s="126">
        <v>1.2241</v>
      </c>
      <c r="F418" s="126">
        <v>286.875</v>
      </c>
      <c r="G418" s="126">
        <v>1226.3905999999999</v>
      </c>
      <c r="H418" s="126">
        <v>4.5354000000000001</v>
      </c>
      <c r="I418" s="126">
        <v>0.31719999999999998</v>
      </c>
      <c r="J418" s="126">
        <v>72</v>
      </c>
      <c r="K418" s="126">
        <v>307.8</v>
      </c>
      <c r="L418" s="126">
        <v>15.464600000000001</v>
      </c>
      <c r="M418" s="126">
        <v>1.0817000000000001</v>
      </c>
      <c r="N418" s="126">
        <v>245.5</v>
      </c>
      <c r="O418" s="126">
        <v>1049.5125</v>
      </c>
      <c r="P418" s="126">
        <f>IF(ISERR(data!X420),"",data!X420)</f>
        <v>403.14987777198712</v>
      </c>
      <c r="Q418" s="126">
        <f>IF(ISERR(data!Y420),"",data!Y420)</f>
        <v>28.198590326929143</v>
      </c>
      <c r="R418" s="126">
        <f>'data 2 WNG adds'!I421</f>
        <v>6400</v>
      </c>
      <c r="S418" s="126">
        <f>IF(ISERR(data!AA420),"",data!AA420)</f>
        <v>27360.000000000004</v>
      </c>
    </row>
    <row r="419" spans="1:19">
      <c r="A419">
        <v>1789</v>
      </c>
      <c r="B419" s="126">
        <v>8</v>
      </c>
      <c r="C419" s="126">
        <v>20</v>
      </c>
      <c r="D419" s="126">
        <v>1865.2193</v>
      </c>
      <c r="E419" s="126">
        <v>1.3989</v>
      </c>
      <c r="F419" s="126">
        <v>317.5</v>
      </c>
      <c r="G419" s="126">
        <v>1357.3125</v>
      </c>
      <c r="H419" s="126">
        <v>3.2033999999999998</v>
      </c>
      <c r="I419" s="126">
        <v>0.22409999999999999</v>
      </c>
      <c r="J419" s="126">
        <v>54</v>
      </c>
      <c r="K419" s="126">
        <v>230.85</v>
      </c>
      <c r="L419" s="126">
        <v>14.2966</v>
      </c>
      <c r="M419" s="126">
        <v>1</v>
      </c>
      <c r="N419" s="126">
        <v>241</v>
      </c>
      <c r="O419" s="126">
        <v>1030.2750000000001</v>
      </c>
      <c r="P419" s="126">
        <f>IF(ISERR(data!X421),"",data!X421)</f>
        <v>379.66127260518698</v>
      </c>
      <c r="Q419" s="126">
        <f>IF(ISERR(data!Y421),"",data!Y421)</f>
        <v>26.555663983728813</v>
      </c>
      <c r="R419" s="126">
        <f>'data 2 WNG adds'!I422</f>
        <v>6400</v>
      </c>
      <c r="S419" s="126">
        <f>IF(ISERR(data!AA421),"",data!AA421)</f>
        <v>27360.000000000004</v>
      </c>
    </row>
    <row r="420" spans="1:19">
      <c r="A420">
        <v>1790</v>
      </c>
      <c r="B420" s="126">
        <v>7</v>
      </c>
      <c r="C420" s="126">
        <v>17.5</v>
      </c>
      <c r="D420" s="126">
        <v>1632.0668000000001</v>
      </c>
      <c r="E420" s="126">
        <v>1.2241</v>
      </c>
      <c r="F420" s="126">
        <v>295</v>
      </c>
      <c r="G420" s="126">
        <v>1261.125</v>
      </c>
      <c r="H420" s="126">
        <v>2.9455</v>
      </c>
      <c r="I420" s="126">
        <v>0.20599999999999999</v>
      </c>
      <c r="J420" s="126">
        <v>54</v>
      </c>
      <c r="K420" s="126">
        <v>230.85</v>
      </c>
      <c r="L420" s="126">
        <v>12.054600000000001</v>
      </c>
      <c r="M420" s="126">
        <v>0.84319999999999995</v>
      </c>
      <c r="N420" s="126">
        <v>221</v>
      </c>
      <c r="O420" s="126">
        <v>944.77499999999998</v>
      </c>
      <c r="P420" s="126">
        <f>IF(ISERR(data!X422),"",data!X422)</f>
        <v>123.20863914796293</v>
      </c>
      <c r="Q420" s="126">
        <f>IF(ISERR(data!Y422),"",data!Y422)</f>
        <v>8.6179114310356919</v>
      </c>
      <c r="R420" s="126">
        <f>'data 2 WNG adds'!I423</f>
        <v>2258.8235300000001</v>
      </c>
      <c r="S420" s="126">
        <f>IF(ISERR(data!AA422),"",data!AA422)</f>
        <v>9656.4705907500011</v>
      </c>
    </row>
    <row r="421" spans="1:19">
      <c r="A421">
        <v>1791</v>
      </c>
      <c r="B421" s="126">
        <v>6</v>
      </c>
      <c r="C421" s="126">
        <v>15</v>
      </c>
      <c r="D421" s="126">
        <v>1398.9143999999999</v>
      </c>
      <c r="E421" s="126">
        <v>1.0491999999999999</v>
      </c>
      <c r="F421" s="126">
        <v>275</v>
      </c>
      <c r="G421" s="126">
        <v>1175.625</v>
      </c>
      <c r="H421" s="126">
        <v>3.7692000000000001</v>
      </c>
      <c r="I421" s="126">
        <v>0.2636</v>
      </c>
      <c r="J421" s="126">
        <v>63</v>
      </c>
      <c r="K421" s="126">
        <v>261.24529999999999</v>
      </c>
      <c r="L421" s="126">
        <v>13.7308</v>
      </c>
      <c r="M421" s="126">
        <v>0.96040000000000003</v>
      </c>
      <c r="N421" s="126">
        <v>229.5</v>
      </c>
      <c r="O421" s="126">
        <v>951.67909999999995</v>
      </c>
      <c r="P421" s="126">
        <f>IF(ISERR(data!X423),"",data!X423)</f>
        <v>408.33360829672461</v>
      </c>
      <c r="Q421" s="126">
        <f>IF(ISERR(data!Y423),"",data!Y423)</f>
        <v>28.561169857500005</v>
      </c>
      <c r="R421" s="126">
        <f>'data 2 WNG adds'!I424</f>
        <v>6825</v>
      </c>
      <c r="S421" s="126">
        <f>IF(ISERR(data!AA423),"",data!AA423)</f>
        <v>28301.568749999999</v>
      </c>
    </row>
    <row r="422" spans="1:19">
      <c r="A422">
        <v>1792</v>
      </c>
      <c r="B422" s="126">
        <v>7</v>
      </c>
      <c r="C422" s="126">
        <v>17.5</v>
      </c>
      <c r="D422" s="126">
        <v>1632.0668000000001</v>
      </c>
      <c r="E422" s="126">
        <v>1.2241</v>
      </c>
      <c r="F422" s="126">
        <v>292.5</v>
      </c>
      <c r="G422" s="126">
        <v>1212.9244000000001</v>
      </c>
      <c r="H422" s="126">
        <v>3.7696000000000001</v>
      </c>
      <c r="I422" s="126">
        <v>0.26369999999999999</v>
      </c>
      <c r="J422" s="126">
        <v>90</v>
      </c>
      <c r="K422" s="126">
        <v>311.64749999999998</v>
      </c>
      <c r="L422" s="126">
        <v>21.230399999999999</v>
      </c>
      <c r="M422" s="126">
        <v>1.4850000000000001</v>
      </c>
      <c r="N422" s="126">
        <v>506.875</v>
      </c>
      <c r="O422" s="126">
        <v>1755.1813999999999</v>
      </c>
      <c r="P422" s="126">
        <f>IF(ISERR(data!X424),"",data!X424)</f>
        <v>259.68603874154337</v>
      </c>
      <c r="Q422" s="126">
        <f>IF(ISERR(data!Y424),"",data!Y424)</f>
        <v>18.163915267853401</v>
      </c>
      <c r="R422" s="126">
        <f>'data 2 WNG adds'!I425</f>
        <v>6200</v>
      </c>
      <c r="S422" s="126">
        <f>IF(ISERR(data!AA424),"",data!AA424)</f>
        <v>21469.050000000003</v>
      </c>
    </row>
    <row r="423" spans="1:19">
      <c r="A423">
        <v>1793</v>
      </c>
      <c r="B423" s="126">
        <v>10</v>
      </c>
      <c r="C423" s="126">
        <v>25</v>
      </c>
      <c r="D423" s="126">
        <v>2331.5241000000001</v>
      </c>
      <c r="E423" s="126">
        <v>1.7485999999999999</v>
      </c>
      <c r="F423" s="126">
        <v>596.875</v>
      </c>
      <c r="G423" s="126">
        <v>2066.8289</v>
      </c>
      <c r="H423" s="126">
        <v>2.6937000000000002</v>
      </c>
      <c r="I423" s="126">
        <v>0.18840000000000001</v>
      </c>
      <c r="J423" s="126">
        <v>81</v>
      </c>
      <c r="K423" s="126">
        <v>180.06299999999999</v>
      </c>
      <c r="L423" s="126">
        <v>22.3063</v>
      </c>
      <c r="M423" s="126">
        <v>1.5602</v>
      </c>
      <c r="N423" s="126">
        <v>670.75</v>
      </c>
      <c r="O423" s="126">
        <v>1491.0772999999999</v>
      </c>
      <c r="P423" s="126">
        <f>IF(ISERR(data!X425),"",data!X425)</f>
        <v>432.32486710796593</v>
      </c>
      <c r="Q423" s="126">
        <f>IF(ISERR(data!Y425),"",data!Y425)</f>
        <v>30.239254649151977</v>
      </c>
      <c r="R423" s="126">
        <f>'data 2 WNG adds'!I426</f>
        <v>13000</v>
      </c>
      <c r="S423" s="126">
        <f>IF(ISERR(data!AA425),"",data!AA425)</f>
        <v>28899.000000000004</v>
      </c>
    </row>
    <row r="424" spans="1:19">
      <c r="A424">
        <v>1794</v>
      </c>
      <c r="B424" s="126">
        <v>10</v>
      </c>
      <c r="C424" s="126">
        <v>25</v>
      </c>
      <c r="D424" s="126">
        <v>2331.5241000000001</v>
      </c>
      <c r="E424" s="126">
        <v>1.7485999999999999</v>
      </c>
      <c r="F424" s="126">
        <v>751.75</v>
      </c>
      <c r="G424" s="126">
        <v>1671.1403</v>
      </c>
      <c r="H424" s="126">
        <v>0.95740000000000003</v>
      </c>
      <c r="I424" s="126">
        <v>6.7000000000000004E-2</v>
      </c>
      <c r="J424" s="126">
        <v>18</v>
      </c>
      <c r="K424" s="126">
        <v>36.936</v>
      </c>
      <c r="L424" s="126">
        <v>4.0426000000000002</v>
      </c>
      <c r="M424" s="126">
        <v>0.2828</v>
      </c>
      <c r="N424" s="126">
        <v>76</v>
      </c>
      <c r="O424" s="126">
        <v>155.952</v>
      </c>
      <c r="P424" s="126">
        <f>IF(ISERR(data!X426),"",data!X426)</f>
        <v>41.025641025641029</v>
      </c>
      <c r="Q424" s="126">
        <f>IF(ISERR(data!Y426),"",data!Y426)</f>
        <v>2.8695661538461539</v>
      </c>
      <c r="R424" s="126">
        <f>'data 2 WNG adds'!I427</f>
        <v>2500</v>
      </c>
      <c r="S424" s="126">
        <f>IF(ISERR(data!AA426),"",data!AA426)</f>
        <v>5130</v>
      </c>
    </row>
    <row r="425" spans="1:19">
      <c r="A425">
        <v>1795</v>
      </c>
      <c r="B425" s="126">
        <v>2</v>
      </c>
      <c r="C425" s="126">
        <v>5</v>
      </c>
      <c r="D425" s="126">
        <v>466.3048</v>
      </c>
      <c r="E425" s="126">
        <v>0.34970000000000001</v>
      </c>
      <c r="F425" s="126">
        <v>94</v>
      </c>
      <c r="G425" s="126">
        <v>192.88800000000001</v>
      </c>
      <c r="H425" s="126">
        <v>5.0500000000000003E-2</v>
      </c>
      <c r="I425" s="126">
        <v>3.5000000000000001E-3</v>
      </c>
      <c r="J425" s="126">
        <v>4.32</v>
      </c>
      <c r="K425" s="126">
        <v>1.1081000000000001</v>
      </c>
      <c r="L425" s="126">
        <v>14.9495</v>
      </c>
      <c r="M425" s="126">
        <v>1.0457000000000001</v>
      </c>
      <c r="N425" s="126">
        <v>1278.18</v>
      </c>
      <c r="O425" s="126">
        <v>327.85320000000002</v>
      </c>
      <c r="P425" s="126">
        <f>IF(ISERR(data!X427),"",data!X427)</f>
        <v>29.53846153846154</v>
      </c>
      <c r="Q425" s="126">
        <f>IF(ISERR(data!Y427),"",data!Y427)</f>
        <v>2.0660876307692311</v>
      </c>
      <c r="R425" s="126">
        <f>'data 2 WNG adds'!I428</f>
        <v>4800</v>
      </c>
      <c r="S425" s="126">
        <f>IF(ISERR(data!AA427),"",data!AA427)</f>
        <v>1231.2</v>
      </c>
    </row>
    <row r="426" spans="1:19">
      <c r="A426">
        <v>1796</v>
      </c>
      <c r="B426" s="126">
        <v>6</v>
      </c>
      <c r="C426" s="126">
        <v>15</v>
      </c>
      <c r="D426" s="126">
        <v>1398.9143999999999</v>
      </c>
      <c r="E426" s="126">
        <v>1.0491999999999999</v>
      </c>
      <c r="F426" s="126">
        <v>1282.5</v>
      </c>
      <c r="G426" s="126">
        <v>328.96129999999999</v>
      </c>
      <c r="H426" s="126">
        <v>4</v>
      </c>
      <c r="I426" s="126">
        <v>0.27979999999999999</v>
      </c>
      <c r="J426" s="126">
        <v>104.93</v>
      </c>
      <c r="K426" s="126">
        <v>7.8501000000000003</v>
      </c>
      <c r="L426" s="126">
        <v>16</v>
      </c>
      <c r="M426" s="126">
        <v>1.1191</v>
      </c>
      <c r="N426" s="126">
        <v>419.72</v>
      </c>
      <c r="O426" s="126">
        <v>31.400300000000001</v>
      </c>
      <c r="P426" s="126">
        <f>IF(ISERR(data!X428),"",data!X428)</f>
        <v>228.57142857142858</v>
      </c>
      <c r="Q426" s="126">
        <f>IF(ISERR(data!Y428),"",data!Y428)</f>
        <v>15.98758285714286</v>
      </c>
      <c r="R426" s="126">
        <f>'data 2 WNG adds'!I429</f>
        <v>4800</v>
      </c>
      <c r="S426" s="126">
        <f>IF(ISERR(data!AA428),"",data!AA428)</f>
        <v>359.10000000000008</v>
      </c>
    </row>
    <row r="427" spans="1:19">
      <c r="A427">
        <v>1797</v>
      </c>
      <c r="B427" s="126">
        <v>8</v>
      </c>
      <c r="C427" s="126">
        <v>20</v>
      </c>
      <c r="D427" s="126">
        <v>1865.2193</v>
      </c>
      <c r="E427" s="126">
        <v>1.3989</v>
      </c>
      <c r="F427" s="126">
        <v>524.65</v>
      </c>
      <c r="G427" s="126">
        <v>39.250399999999999</v>
      </c>
      <c r="H427" s="126">
        <v>3</v>
      </c>
      <c r="I427" s="126">
        <v>0.20979999999999999</v>
      </c>
      <c r="J427" s="126">
        <v>59.125</v>
      </c>
      <c r="K427" s="126">
        <v>252.7594</v>
      </c>
      <c r="L427" s="126">
        <v>12</v>
      </c>
      <c r="M427" s="126">
        <v>0.83930000000000005</v>
      </c>
      <c r="N427" s="126">
        <v>236.5</v>
      </c>
      <c r="O427" s="126">
        <v>1011.0375</v>
      </c>
      <c r="P427" s="126">
        <f>IF(ISERR(data!X429),"",data!X429)</f>
        <v>152.21997565188335</v>
      </c>
      <c r="Q427" s="126">
        <f>IF(ISERR(data!Y429),"",data!Y429)</f>
        <v>10.647128945454543</v>
      </c>
      <c r="R427" s="126">
        <f>'data 2 WNG adds'!I430</f>
        <v>3000</v>
      </c>
      <c r="S427" s="126">
        <f>IF(ISERR(data!AA429),"",data!AA429)</f>
        <v>12825.000000000002</v>
      </c>
    </row>
    <row r="428" spans="1:19">
      <c r="A428">
        <v>1798</v>
      </c>
      <c r="B428" s="126">
        <v>6</v>
      </c>
      <c r="C428" s="126">
        <v>15</v>
      </c>
      <c r="D428" s="126">
        <v>1398.9143999999999</v>
      </c>
      <c r="E428" s="126">
        <v>1.0491999999999999</v>
      </c>
      <c r="F428" s="126">
        <v>295.625</v>
      </c>
      <c r="G428" s="126">
        <v>1263.7969000000001</v>
      </c>
      <c r="H428" s="126">
        <v>3.5</v>
      </c>
      <c r="I428" s="126">
        <v>0.24479999999999999</v>
      </c>
      <c r="J428" s="126">
        <v>62.875</v>
      </c>
      <c r="K428" s="126">
        <v>268.79059999999998</v>
      </c>
      <c r="L428" s="126">
        <v>14</v>
      </c>
      <c r="M428" s="126">
        <v>0.97919999999999996</v>
      </c>
      <c r="N428" s="126">
        <v>251.5</v>
      </c>
      <c r="O428" s="126">
        <v>1075.1624999999999</v>
      </c>
      <c r="P428" s="126">
        <f>IF(ISERR(data!X430),"",data!X430)</f>
        <v>267.19699901040991</v>
      </c>
      <c r="Q428" s="126">
        <f>IF(ISERR(data!Y430),"",data!Y430)</f>
        <v>18.689274453757456</v>
      </c>
      <c r="R428" s="126">
        <f>'data 2 WNG adds'!I431</f>
        <v>4800</v>
      </c>
      <c r="S428" s="126">
        <f>IF(ISERR(data!AA430),"",data!AA430)</f>
        <v>20520</v>
      </c>
    </row>
    <row r="429" spans="1:19">
      <c r="A429">
        <v>1799</v>
      </c>
      <c r="B429" s="126">
        <v>7</v>
      </c>
      <c r="C429" s="126">
        <v>17.5</v>
      </c>
      <c r="D429" s="126">
        <v>1632.0668000000001</v>
      </c>
      <c r="E429" s="126">
        <v>1.2241</v>
      </c>
      <c r="F429" s="126">
        <v>314.375</v>
      </c>
      <c r="G429" s="126">
        <v>1343.9530999999999</v>
      </c>
      <c r="H429" s="126">
        <v>4</v>
      </c>
      <c r="I429" s="126">
        <v>0.27979999999999999</v>
      </c>
      <c r="J429" s="126">
        <v>73.75</v>
      </c>
      <c r="K429" s="126">
        <v>315.28129999999999</v>
      </c>
      <c r="L429" s="126">
        <v>16</v>
      </c>
      <c r="M429" s="126">
        <v>1.1191</v>
      </c>
      <c r="N429" s="126">
        <v>295</v>
      </c>
      <c r="O429" s="126">
        <v>1261.125</v>
      </c>
      <c r="P429" s="126">
        <f>IF(ISERR(data!X431),"",data!X431)</f>
        <v>230.5086297960064</v>
      </c>
      <c r="Q429" s="126">
        <f>IF(ISERR(data!Y431),"",data!Y431)</f>
        <v>16.123081704406779</v>
      </c>
      <c r="R429" s="126">
        <f>'data 2 WNG adds'!I432</f>
        <v>4250</v>
      </c>
      <c r="S429" s="126">
        <f>IF(ISERR(data!AA431),"",data!AA431)</f>
        <v>18168.75</v>
      </c>
    </row>
    <row r="430" spans="1:19">
      <c r="A430">
        <v>1800</v>
      </c>
      <c r="B430" s="126">
        <v>8</v>
      </c>
      <c r="C430" s="126">
        <v>20</v>
      </c>
      <c r="D430" s="126">
        <v>1865.2193</v>
      </c>
      <c r="E430" s="126">
        <v>1.3989</v>
      </c>
      <c r="F430" s="126">
        <v>368.75</v>
      </c>
      <c r="G430" s="126">
        <v>1576.4063000000001</v>
      </c>
      <c r="H430" s="126">
        <v>4.5</v>
      </c>
      <c r="I430" s="126">
        <v>0.31480000000000002</v>
      </c>
      <c r="J430" s="126">
        <v>113.85</v>
      </c>
      <c r="K430" s="126">
        <v>486.7088</v>
      </c>
      <c r="L430" s="126">
        <v>18</v>
      </c>
      <c r="M430" s="126">
        <v>1.2589999999999999</v>
      </c>
      <c r="N430" s="126">
        <v>455.4</v>
      </c>
      <c r="O430" s="126">
        <v>1946.835</v>
      </c>
      <c r="P430" s="126">
        <f>IF(ISERR(data!X432),"",data!X432)</f>
        <v>191.14637377329609</v>
      </c>
      <c r="Q430" s="126">
        <f>IF(ISERR(data!Y432),"",data!Y432)</f>
        <v>13.369862137375494</v>
      </c>
      <c r="R430" s="126">
        <f>'data 2 WNG adds'!I433</f>
        <v>4836</v>
      </c>
      <c r="S430" s="126">
        <f>IF(ISERR(data!AA432),"",data!AA432)</f>
        <v>20673.900000000001</v>
      </c>
    </row>
    <row r="431" spans="1:19">
      <c r="A431">
        <v>1801</v>
      </c>
      <c r="B431" s="126">
        <v>9</v>
      </c>
      <c r="C431" s="126">
        <v>22.5</v>
      </c>
      <c r="D431" s="126">
        <v>2098.3717000000001</v>
      </c>
      <c r="E431" s="126">
        <v>1.5738000000000001</v>
      </c>
      <c r="F431" s="126">
        <v>569.25</v>
      </c>
      <c r="G431" s="126">
        <v>2433.5437999999999</v>
      </c>
      <c r="H431" s="126">
        <v>3</v>
      </c>
      <c r="I431" s="126">
        <v>0.20979999999999999</v>
      </c>
      <c r="J431" s="126">
        <v>84.15</v>
      </c>
      <c r="K431" s="126">
        <v>359.74130000000002</v>
      </c>
      <c r="L431" s="126">
        <v>12</v>
      </c>
      <c r="M431" s="126">
        <v>0.83930000000000005</v>
      </c>
      <c r="N431" s="126">
        <v>336.6</v>
      </c>
      <c r="O431" s="126">
        <v>1438.9649999999999</v>
      </c>
      <c r="P431" s="126">
        <f>IF(ISERR(data!X433),"",data!X433)</f>
        <v>128.34233241237223</v>
      </c>
      <c r="Q431" s="126">
        <f>IF(ISERR(data!Y433),"",data!Y433)</f>
        <v>8.9769910716577535</v>
      </c>
      <c r="R431" s="126">
        <f>'data 2 WNG adds'!I434</f>
        <v>3600</v>
      </c>
      <c r="S431" s="126">
        <f>IF(ISERR(data!AA433),"",data!AA433)</f>
        <v>15390.000000000002</v>
      </c>
    </row>
    <row r="432" spans="1:19">
      <c r="A432">
        <v>1802</v>
      </c>
      <c r="B432" s="126">
        <v>6</v>
      </c>
      <c r="C432" s="126">
        <v>15</v>
      </c>
      <c r="D432" s="126">
        <v>1398.9143999999999</v>
      </c>
      <c r="E432" s="126">
        <v>1.0491999999999999</v>
      </c>
      <c r="F432" s="126">
        <v>420.75</v>
      </c>
      <c r="G432" s="126">
        <v>1798.7063000000001</v>
      </c>
      <c r="H432" s="126"/>
      <c r="I432" s="126"/>
      <c r="J432" s="126"/>
      <c r="K432" s="126"/>
      <c r="L432" s="126"/>
      <c r="M432" s="126"/>
      <c r="N432" s="126"/>
      <c r="O432" s="126"/>
      <c r="P432" s="126">
        <f>IF(ISERR(data!X434),"",data!X434)</f>
        <v>127.98634812286689</v>
      </c>
      <c r="Q432" s="126">
        <f>IF(ISERR(data!Y434),"",data!Y434)</f>
        <v>8.9520915102389083</v>
      </c>
      <c r="R432" s="126">
        <f>'data 2 WNG adds'!I435</f>
        <v>3000</v>
      </c>
      <c r="S432" s="126">
        <f>IF(ISERR(data!AA434),"",data!AA434)</f>
        <v>12825.000000000002</v>
      </c>
    </row>
    <row r="433" spans="1:19">
      <c r="A433">
        <v>1803</v>
      </c>
      <c r="B433" s="126"/>
      <c r="C433" s="126"/>
      <c r="D433" s="126"/>
      <c r="E433" s="126"/>
      <c r="F433" s="126"/>
      <c r="G433" s="126"/>
      <c r="H433" s="126">
        <v>4.5</v>
      </c>
      <c r="I433" s="126">
        <v>0.31480000000000002</v>
      </c>
      <c r="J433" s="126">
        <v>100.25</v>
      </c>
      <c r="K433" s="126">
        <v>428.56880000000001</v>
      </c>
      <c r="L433" s="126">
        <v>18</v>
      </c>
      <c r="M433" s="126">
        <v>1.2589999999999999</v>
      </c>
      <c r="N433" s="126">
        <v>401</v>
      </c>
      <c r="O433" s="126">
        <v>1714.2750000000001</v>
      </c>
      <c r="P433" s="126">
        <f>IF(ISERR(data!X435),"",data!X435)</f>
        <v>134.6634323254504</v>
      </c>
      <c r="Q433" s="126">
        <f>IF(ISERR(data!Y435),"",data!Y435)</f>
        <v>9.41912467182045</v>
      </c>
      <c r="R433" s="126">
        <f>'data 2 WNG adds'!I436</f>
        <v>3000</v>
      </c>
      <c r="S433" s="126">
        <f>IF(ISERR(data!AA435),"",data!AA435)</f>
        <v>12825.000000000002</v>
      </c>
    </row>
    <row r="434" spans="1:19">
      <c r="A434">
        <v>1804</v>
      </c>
      <c r="B434" s="126">
        <v>9</v>
      </c>
      <c r="C434" s="126">
        <v>22.5</v>
      </c>
      <c r="D434" s="126">
        <v>2098.3717000000001</v>
      </c>
      <c r="E434" s="126">
        <v>1.5738000000000001</v>
      </c>
      <c r="F434" s="126">
        <v>501.25</v>
      </c>
      <c r="G434" s="126">
        <v>2142.8438000000001</v>
      </c>
      <c r="H434" s="126">
        <v>2.5</v>
      </c>
      <c r="I434" s="126">
        <v>0.1749</v>
      </c>
      <c r="J434" s="126">
        <v>45.25</v>
      </c>
      <c r="K434" s="126">
        <v>203.625</v>
      </c>
      <c r="L434" s="126">
        <v>10</v>
      </c>
      <c r="M434" s="126">
        <v>0.69950000000000001</v>
      </c>
      <c r="N434" s="126">
        <v>181</v>
      </c>
      <c r="O434" s="126">
        <v>814.5</v>
      </c>
      <c r="P434" s="126">
        <f>IF(ISERR(data!X436),"",data!X436)</f>
        <v>276.2432799391529</v>
      </c>
      <c r="Q434" s="126">
        <f>IF(ISERR(data!Y436),"",data!Y436)</f>
        <v>19.322022679558014</v>
      </c>
      <c r="R434" s="126">
        <f>'data 2 WNG adds'!I437</f>
        <v>5000</v>
      </c>
      <c r="S434" s="126">
        <f>IF(ISERR(data!AA436),"",data!AA436)</f>
        <v>22500</v>
      </c>
    </row>
    <row r="435" spans="1:19">
      <c r="A435">
        <v>1805</v>
      </c>
      <c r="B435" s="126">
        <v>5</v>
      </c>
      <c r="C435" s="126">
        <v>12.5</v>
      </c>
      <c r="D435" s="126">
        <v>1165.7619999999999</v>
      </c>
      <c r="E435" s="126">
        <v>0.87429999999999997</v>
      </c>
      <c r="F435" s="126">
        <v>226.25</v>
      </c>
      <c r="G435" s="126">
        <v>1018.125</v>
      </c>
      <c r="H435" s="126">
        <v>2.5</v>
      </c>
      <c r="I435" s="126">
        <v>0.1749</v>
      </c>
      <c r="J435" s="126">
        <v>50.25</v>
      </c>
      <c r="K435" s="126">
        <v>226.125</v>
      </c>
      <c r="L435" s="126">
        <v>10</v>
      </c>
      <c r="M435" s="126">
        <v>0.69950000000000001</v>
      </c>
      <c r="N435" s="126">
        <v>201</v>
      </c>
      <c r="O435" s="126">
        <v>904.5</v>
      </c>
      <c r="P435" s="126">
        <f>IF(ISERR(data!X437),"",data!X437)</f>
        <v>298.50766369544283</v>
      </c>
      <c r="Q435" s="126">
        <f>IF(ISERR(data!Y437),"",data!Y437)</f>
        <v>20.879320029850742</v>
      </c>
      <c r="R435" s="126">
        <f>'data 2 WNG adds'!I438</f>
        <v>6000</v>
      </c>
      <c r="S435" s="126">
        <f>IF(ISERR(data!AA437),"",data!AA437)</f>
        <v>27000</v>
      </c>
    </row>
    <row r="436" spans="1:19">
      <c r="A436">
        <v>1806</v>
      </c>
      <c r="B436" s="126">
        <v>5</v>
      </c>
      <c r="C436" s="126">
        <v>12.5</v>
      </c>
      <c r="D436" s="126">
        <v>1165.7619999999999</v>
      </c>
      <c r="E436" s="126">
        <v>0.87429999999999997</v>
      </c>
      <c r="F436" s="126">
        <v>251.25</v>
      </c>
      <c r="G436" s="126">
        <v>1130.625</v>
      </c>
      <c r="H436" s="126">
        <v>2</v>
      </c>
      <c r="I436" s="126">
        <v>0.1399</v>
      </c>
      <c r="J436" s="126">
        <v>42</v>
      </c>
      <c r="K436" s="126">
        <v>189</v>
      </c>
      <c r="L436" s="126">
        <v>8</v>
      </c>
      <c r="M436" s="126">
        <v>0.55959999999999999</v>
      </c>
      <c r="N436" s="126">
        <v>168</v>
      </c>
      <c r="O436" s="126">
        <v>756</v>
      </c>
      <c r="P436" s="126">
        <f>IF(ISERR(data!X438),"",data!X438)</f>
        <v>261.90493826612072</v>
      </c>
      <c r="Q436" s="126">
        <f>IF(ISERR(data!Y438),"",data!Y438)</f>
        <v>18.319117692857144</v>
      </c>
      <c r="R436" s="126">
        <f>'data 2 WNG adds'!I439</f>
        <v>5500</v>
      </c>
      <c r="S436" s="126">
        <f>IF(ISERR(data!AA438),"",data!AA438)</f>
        <v>24750</v>
      </c>
    </row>
    <row r="437" spans="1:19">
      <c r="A437">
        <v>1807</v>
      </c>
      <c r="B437" s="126">
        <v>4</v>
      </c>
      <c r="C437" s="126">
        <v>10</v>
      </c>
      <c r="D437" s="126">
        <v>932.6096</v>
      </c>
      <c r="E437" s="126">
        <v>0.69950000000000001</v>
      </c>
      <c r="F437" s="126">
        <v>210</v>
      </c>
      <c r="G437" s="126">
        <v>945</v>
      </c>
      <c r="H437" s="126">
        <v>2</v>
      </c>
      <c r="I437" s="126">
        <v>0.1399</v>
      </c>
      <c r="J437" s="126">
        <v>37</v>
      </c>
      <c r="K437" s="126">
        <v>166.5</v>
      </c>
      <c r="L437" s="126">
        <v>8</v>
      </c>
      <c r="M437" s="126">
        <v>0.55959999999999999</v>
      </c>
      <c r="N437" s="126">
        <v>148</v>
      </c>
      <c r="O437" s="126">
        <v>666</v>
      </c>
      <c r="P437" s="126">
        <f>IF(ISERR(data!X439),"",data!X439)</f>
        <v>194.59472563065088</v>
      </c>
      <c r="Q437" s="126">
        <f>IF(ISERR(data!Y439),"",data!Y439)</f>
        <v>13.611059435675676</v>
      </c>
      <c r="R437" s="126">
        <f>'data 2 WNG adds'!I440</f>
        <v>3600</v>
      </c>
      <c r="S437" s="126">
        <f>IF(ISERR(data!AA439),"",data!AA439)</f>
        <v>16200</v>
      </c>
    </row>
    <row r="438" spans="1:19">
      <c r="A438">
        <v>1808</v>
      </c>
      <c r="B438" s="126">
        <v>4</v>
      </c>
      <c r="C438" s="126">
        <v>10</v>
      </c>
      <c r="D438" s="126">
        <v>932.6096</v>
      </c>
      <c r="E438" s="126">
        <v>0.69950000000000001</v>
      </c>
      <c r="F438" s="126">
        <v>185</v>
      </c>
      <c r="G438" s="126">
        <v>832.5</v>
      </c>
      <c r="H438" s="126">
        <v>1.5</v>
      </c>
      <c r="I438" s="126">
        <v>0.10489999999999999</v>
      </c>
      <c r="J438" s="126">
        <v>23</v>
      </c>
      <c r="K438" s="126">
        <v>103.5</v>
      </c>
      <c r="L438" s="126">
        <v>6</v>
      </c>
      <c r="M438" s="126">
        <v>0.41970000000000002</v>
      </c>
      <c r="N438" s="126">
        <v>92</v>
      </c>
      <c r="O438" s="126">
        <v>414</v>
      </c>
      <c r="P438" s="126">
        <f>IF(ISERR(data!X440),"",data!X440)</f>
        <v>182.60881861716874</v>
      </c>
      <c r="Q438" s="126">
        <f>IF(ISERR(data!Y440),"",data!Y440)</f>
        <v>12.772697079130435</v>
      </c>
      <c r="R438" s="126">
        <f>'data 2 WNG adds'!I441</f>
        <v>2800</v>
      </c>
      <c r="S438" s="126">
        <f>IF(ISERR(data!AA440),"",data!AA440)</f>
        <v>12600</v>
      </c>
    </row>
    <row r="439" spans="1:19">
      <c r="A439">
        <v>1809</v>
      </c>
      <c r="B439" s="126">
        <v>3</v>
      </c>
      <c r="C439" s="126">
        <v>7.5</v>
      </c>
      <c r="D439" s="126">
        <v>699.45719999999994</v>
      </c>
      <c r="E439" s="126">
        <v>0.52459999999999996</v>
      </c>
      <c r="F439" s="126">
        <v>115</v>
      </c>
      <c r="G439" s="126">
        <v>517.5</v>
      </c>
      <c r="H439" s="126">
        <v>1</v>
      </c>
      <c r="I439" s="126">
        <v>6.9900000000000004E-2</v>
      </c>
      <c r="J439" s="126">
        <v>14.5</v>
      </c>
      <c r="K439" s="126">
        <v>65.25</v>
      </c>
      <c r="L439" s="126">
        <v>4</v>
      </c>
      <c r="M439" s="126">
        <v>0.27979999999999999</v>
      </c>
      <c r="N439" s="126">
        <v>58</v>
      </c>
      <c r="O439" s="126">
        <v>261</v>
      </c>
      <c r="P439" s="126">
        <f>IF(ISERR(data!X441),"",data!X441)</f>
        <v>248.27602925289938</v>
      </c>
      <c r="Q439" s="126">
        <f>IF(ISERR(data!Y441),"",data!Y441)</f>
        <v>17.365834452413793</v>
      </c>
      <c r="R439" s="126">
        <f>'data 2 WNG adds'!I442</f>
        <v>3600</v>
      </c>
      <c r="S439" s="126">
        <f>IF(ISERR(data!AA441),"",data!AA441)</f>
        <v>16200</v>
      </c>
    </row>
    <row r="440" spans="1:19">
      <c r="A440">
        <v>1810</v>
      </c>
      <c r="B440" s="126">
        <v>2</v>
      </c>
      <c r="C440" s="126">
        <v>5</v>
      </c>
      <c r="D440" s="126">
        <v>466.3048</v>
      </c>
      <c r="E440" s="126">
        <v>0.34970000000000001</v>
      </c>
      <c r="F440" s="126">
        <v>72.5</v>
      </c>
      <c r="G440" s="126">
        <v>326.25</v>
      </c>
      <c r="H440" s="126">
        <v>2</v>
      </c>
      <c r="I440" s="126">
        <v>0.1399</v>
      </c>
      <c r="J440" s="126">
        <v>38.5</v>
      </c>
      <c r="K440" s="126">
        <v>173.25</v>
      </c>
      <c r="L440" s="126">
        <v>8</v>
      </c>
      <c r="M440" s="126">
        <v>0.55959999999999999</v>
      </c>
      <c r="N440" s="126">
        <v>154</v>
      </c>
      <c r="O440" s="126">
        <v>693</v>
      </c>
      <c r="P440" s="126">
        <f>IF(ISERR(data!X442),"",data!X442)</f>
        <v>155.844260786452</v>
      </c>
      <c r="Q440" s="126">
        <f>IF(ISERR(data!Y442),"",data!Y442)</f>
        <v>10.900632015584417</v>
      </c>
      <c r="R440" s="126">
        <f>'data 2 WNG adds'!I443</f>
        <v>3000</v>
      </c>
      <c r="S440" s="126">
        <f>IF(ISERR(data!AA442),"",data!AA442)</f>
        <v>13500</v>
      </c>
    </row>
    <row r="441" spans="1:19">
      <c r="A441">
        <v>1811</v>
      </c>
      <c r="B441" s="126">
        <v>4</v>
      </c>
      <c r="C441" s="126">
        <v>10</v>
      </c>
      <c r="D441" s="126">
        <v>932.6096</v>
      </c>
      <c r="E441" s="126">
        <v>0.69950000000000001</v>
      </c>
      <c r="F441" s="126">
        <v>192.5</v>
      </c>
      <c r="G441" s="126">
        <v>866.25</v>
      </c>
      <c r="H441" s="126">
        <v>2.5</v>
      </c>
      <c r="I441" s="126">
        <v>0.1749</v>
      </c>
      <c r="J441" s="126">
        <v>75</v>
      </c>
      <c r="K441" s="126">
        <v>337.5</v>
      </c>
      <c r="L441" s="126">
        <v>10</v>
      </c>
      <c r="M441" s="126">
        <v>0.69950000000000001</v>
      </c>
      <c r="N441" s="126">
        <v>300</v>
      </c>
      <c r="O441" s="126">
        <v>1350</v>
      </c>
      <c r="P441" s="126">
        <f>IF(ISERR(data!X443),"",data!X443)</f>
        <v>142.22209576941245</v>
      </c>
      <c r="Q441" s="126">
        <f>IF(ISERR(data!Y443),"",data!Y443)</f>
        <v>9.9478204885061992</v>
      </c>
      <c r="R441" s="126">
        <f>'data 2 WNG adds'!I444</f>
        <v>4266.66</v>
      </c>
      <c r="S441" s="126">
        <f>IF(ISERR(data!AA443),"",data!AA443)</f>
        <v>19199.97</v>
      </c>
    </row>
    <row r="442" spans="1:19">
      <c r="A442">
        <v>1812</v>
      </c>
      <c r="B442" s="126">
        <v>5</v>
      </c>
      <c r="C442" s="126">
        <v>12.5</v>
      </c>
      <c r="D442" s="126">
        <v>1165.7619999999999</v>
      </c>
      <c r="E442" s="126">
        <v>0.87429999999999997</v>
      </c>
      <c r="F442" s="126">
        <v>375</v>
      </c>
      <c r="G442" s="126">
        <v>1687.5</v>
      </c>
      <c r="H442" s="126">
        <v>3</v>
      </c>
      <c r="I442" s="126">
        <v>0.20979999999999999</v>
      </c>
      <c r="J442" s="126">
        <v>93.5</v>
      </c>
      <c r="K442" s="126">
        <v>420.75</v>
      </c>
      <c r="L442" s="126">
        <v>12</v>
      </c>
      <c r="M442" s="126">
        <v>0.83930000000000005</v>
      </c>
      <c r="N442" s="126">
        <v>374</v>
      </c>
      <c r="O442" s="126">
        <v>1683</v>
      </c>
      <c r="P442" s="126">
        <f>IF(ISERR(data!X444),"",data!X444)</f>
        <v>128.34233241237223</v>
      </c>
      <c r="Q442" s="126">
        <f>IF(ISERR(data!Y444),"",data!Y444)</f>
        <v>8.9769910716577535</v>
      </c>
      <c r="R442" s="126">
        <f>'data 2 WNG adds'!I445</f>
        <v>4000</v>
      </c>
      <c r="S442" s="126">
        <f>IF(ISERR(data!AA444),"",data!AA444)</f>
        <v>18000</v>
      </c>
    </row>
    <row r="443" spans="1:19">
      <c r="A443">
        <v>1813</v>
      </c>
      <c r="B443" s="126">
        <v>6</v>
      </c>
      <c r="C443" s="126">
        <v>15</v>
      </c>
      <c r="D443" s="126">
        <v>1398.9143999999999</v>
      </c>
      <c r="E443" s="126">
        <v>1.0491999999999999</v>
      </c>
      <c r="F443" s="126">
        <v>467.5</v>
      </c>
      <c r="G443" s="126">
        <v>2103.75</v>
      </c>
      <c r="H443" s="126">
        <v>3</v>
      </c>
      <c r="I443" s="126">
        <v>0.20979999999999999</v>
      </c>
      <c r="J443" s="126">
        <v>57.5</v>
      </c>
      <c r="K443" s="126">
        <v>258.75</v>
      </c>
      <c r="L443" s="126">
        <v>12</v>
      </c>
      <c r="M443" s="126">
        <v>0.83930000000000005</v>
      </c>
      <c r="N443" s="126">
        <v>230</v>
      </c>
      <c r="O443" s="126">
        <v>1035</v>
      </c>
      <c r="P443" s="126">
        <f>IF(ISERR(data!X445),"",data!X445)</f>
        <v>225.88241297410187</v>
      </c>
      <c r="Q443" s="126">
        <f>IF(ISERR(data!Y445),"",data!Y445)</f>
        <v>15.799497846102314</v>
      </c>
      <c r="R443" s="126">
        <f>'data 2 WNG adds'!I446</f>
        <v>4329.41</v>
      </c>
      <c r="S443" s="126">
        <f>IF(ISERR(data!AA445),"",data!AA445)</f>
        <v>19482.345000000001</v>
      </c>
    </row>
    <row r="444" spans="1:19">
      <c r="A444">
        <v>1814</v>
      </c>
      <c r="B444" s="126">
        <v>6</v>
      </c>
      <c r="C444" s="126">
        <v>15</v>
      </c>
      <c r="D444" s="126">
        <v>1398.9143999999999</v>
      </c>
      <c r="E444" s="126">
        <v>1.0491999999999999</v>
      </c>
      <c r="F444" s="126">
        <v>287.5</v>
      </c>
      <c r="G444" s="126">
        <v>1293.75</v>
      </c>
      <c r="H444" s="126">
        <v>60.4831</v>
      </c>
      <c r="I444" s="126">
        <v>4.2305000000000001</v>
      </c>
      <c r="J444" s="126">
        <v>1000</v>
      </c>
      <c r="K444" s="126">
        <v>4500</v>
      </c>
      <c r="L444" s="126">
        <v>-60.4831</v>
      </c>
      <c r="M444" s="126">
        <v>-4.2305000000000001</v>
      </c>
      <c r="N444" s="126">
        <v>-1000</v>
      </c>
      <c r="O444" s="126">
        <v>-4500</v>
      </c>
      <c r="P444" s="126">
        <f>IF(ISERR(data!X446),"",data!X446)</f>
        <v>120.96611226076529</v>
      </c>
      <c r="Q444" s="126">
        <f>IF(ISERR(data!Y446),"",data!Y446)</f>
        <v>8.461056374205004</v>
      </c>
      <c r="R444" s="126">
        <f>'data 2 WNG adds'!I447</f>
        <v>2000</v>
      </c>
      <c r="S444" s="126">
        <f>IF(ISERR(data!AA446),"",data!AA446)</f>
        <v>9000</v>
      </c>
    </row>
    <row r="445" spans="1:19">
      <c r="A445">
        <v>1815</v>
      </c>
      <c r="B445" s="126">
        <v>0</v>
      </c>
      <c r="C445" s="126">
        <v>0</v>
      </c>
      <c r="D445" s="126">
        <v>0</v>
      </c>
      <c r="E445" s="126">
        <v>0</v>
      </c>
      <c r="F445" s="126">
        <v>0</v>
      </c>
      <c r="G445" s="126">
        <v>0</v>
      </c>
      <c r="H445" s="126">
        <v>0</v>
      </c>
      <c r="I445" s="126">
        <v>0</v>
      </c>
      <c r="J445" s="126">
        <v>0</v>
      </c>
      <c r="K445" s="126">
        <v>0</v>
      </c>
      <c r="L445" s="126"/>
      <c r="M445" s="126">
        <v>0</v>
      </c>
      <c r="N445" s="126">
        <v>0</v>
      </c>
      <c r="O445" s="126">
        <v>0</v>
      </c>
      <c r="P445" s="126">
        <f>IF(ISERR(data!X447),"",data!X447)</f>
        <v>212.63626340336748</v>
      </c>
      <c r="Q445" s="126">
        <f>IF(ISERR(data!Y447),"",data!Y447)</f>
        <v>14.872986973226336</v>
      </c>
      <c r="R445" s="126">
        <f>'data 2 WNG adds'!I448</f>
        <v>4200</v>
      </c>
      <c r="S445" s="126">
        <f>IF(ISERR(data!AA447),"",data!AA447)</f>
        <v>18900</v>
      </c>
    </row>
    <row r="446" spans="1:19">
      <c r="A446">
        <v>1816</v>
      </c>
      <c r="B446" s="126">
        <v>0</v>
      </c>
      <c r="C446" s="126">
        <v>0</v>
      </c>
      <c r="D446" s="126">
        <v>0</v>
      </c>
      <c r="E446" s="126">
        <v>0</v>
      </c>
      <c r="F446" s="126">
        <v>0</v>
      </c>
      <c r="G446" s="126">
        <v>0</v>
      </c>
      <c r="H446" s="126"/>
      <c r="I446" s="126"/>
      <c r="J446" s="126"/>
      <c r="K446" s="126"/>
      <c r="L446" s="126">
        <v>21502</v>
      </c>
      <c r="M446" s="126">
        <v>0.48499999999999999</v>
      </c>
      <c r="N446" s="126">
        <v>159.2741</v>
      </c>
      <c r="O446" s="126">
        <v>716.73329999999999</v>
      </c>
      <c r="P446" s="126">
        <f>IF(ISERR(data!X448),"",data!X448)</f>
        <v>217.65381466637697</v>
      </c>
      <c r="Q446" s="126">
        <f>IF(ISERR(data!Y448),"",data!Y448)</f>
        <v>15.223942983164639</v>
      </c>
      <c r="R446" s="126">
        <f>'data 2 WNG adds'!I449</f>
        <v>5000</v>
      </c>
      <c r="S446" s="126">
        <f>IF(ISERR(data!AA448),"",data!AA448)</f>
        <v>22500</v>
      </c>
    </row>
    <row r="447" spans="1:19">
      <c r="A447">
        <v>1817</v>
      </c>
      <c r="B447" s="126"/>
      <c r="C447" s="126"/>
      <c r="D447" s="126"/>
      <c r="E447" s="126"/>
      <c r="F447" s="126"/>
      <c r="G447" s="126"/>
      <c r="H447" s="126"/>
      <c r="I447" s="126"/>
      <c r="J447" s="126"/>
      <c r="K447" s="126"/>
      <c r="L447" s="126">
        <v>39981</v>
      </c>
      <c r="M447" s="126">
        <v>0.78220000000000001</v>
      </c>
      <c r="N447" s="126">
        <v>296.15559999999999</v>
      </c>
      <c r="O447" s="126">
        <v>1332.7</v>
      </c>
      <c r="P447" s="126">
        <f>IF(ISERR(data!X449),"",data!X449)</f>
        <v>219.00999604059635</v>
      </c>
      <c r="Q447" s="126">
        <f>IF(ISERR(data!Y449),"",data!Y449)</f>
        <v>15.318802004806841</v>
      </c>
      <c r="R447" s="126">
        <f>'data 2 WNG adds'!I450</f>
        <v>5800</v>
      </c>
      <c r="S447" s="126">
        <f>IF(ISERR(data!AA449),"",data!AA449)</f>
        <v>26100</v>
      </c>
    </row>
    <row r="448" spans="1:19">
      <c r="A448">
        <v>1818</v>
      </c>
      <c r="B448" s="126"/>
      <c r="C448" s="126"/>
      <c r="D448" s="126"/>
      <c r="E448" s="126"/>
      <c r="F448" s="126"/>
      <c r="G448" s="126"/>
      <c r="H448" s="126"/>
      <c r="I448" s="126"/>
      <c r="J448" s="126"/>
      <c r="K448" s="126"/>
      <c r="L448" s="126">
        <v>23186</v>
      </c>
      <c r="M448" s="126">
        <v>0.55169999999999997</v>
      </c>
      <c r="N448" s="126">
        <v>171.74809999999999</v>
      </c>
      <c r="O448" s="126">
        <v>772.86670000000004</v>
      </c>
      <c r="P448" s="126">
        <f>IF(ISERR(data!X450),"",data!X450)</f>
        <v>202.06553254614013</v>
      </c>
      <c r="Q448" s="126">
        <f>IF(ISERR(data!Y450),"",data!Y450)</f>
        <v>14.13361006817424</v>
      </c>
      <c r="R448" s="126">
        <f>'data 2 WNG adds'!I451</f>
        <v>4400</v>
      </c>
      <c r="S448" s="126">
        <f>IF(ISERR(data!AA450),"",data!AA450)</f>
        <v>19800</v>
      </c>
    </row>
    <row r="449" spans="1:19">
      <c r="A449">
        <v>1819</v>
      </c>
      <c r="B449" s="126"/>
      <c r="C449" s="126"/>
      <c r="D449" s="126"/>
      <c r="E449" s="126"/>
      <c r="F449" s="126"/>
      <c r="G449" s="126"/>
      <c r="H449" s="126"/>
      <c r="I449" s="126"/>
      <c r="J449" s="126"/>
      <c r="K449" s="126"/>
      <c r="L449" s="126">
        <v>22584</v>
      </c>
      <c r="M449" s="126">
        <v>0.64410000000000001</v>
      </c>
      <c r="N449" s="126">
        <v>167.28890000000001</v>
      </c>
      <c r="O449" s="126">
        <v>752.8</v>
      </c>
      <c r="P449" s="126">
        <f>IF(ISERR(data!X451),"",data!X451)</f>
        <v>275.21675585597092</v>
      </c>
      <c r="Q449" s="126">
        <f>IF(ISERR(data!Y451),"",data!Y451)</f>
        <v>19.250221759656089</v>
      </c>
      <c r="R449" s="126">
        <f>'data 2 WNG adds'!I452</f>
        <v>5000</v>
      </c>
      <c r="S449" s="126">
        <f>IF(ISERR(data!AA451),"",data!AA451)</f>
        <v>22500</v>
      </c>
    </row>
    <row r="450" spans="1:19">
      <c r="A450">
        <v>1820</v>
      </c>
      <c r="B450" s="126"/>
      <c r="C450" s="126"/>
      <c r="D450" s="126"/>
      <c r="E450" s="126"/>
      <c r="F450" s="126"/>
      <c r="G450" s="126"/>
      <c r="H450" s="126"/>
      <c r="I450" s="126"/>
      <c r="J450" s="126"/>
      <c r="K450" s="126"/>
      <c r="L450" s="126">
        <v>28786</v>
      </c>
      <c r="M450" s="126">
        <v>0.92190000000000005</v>
      </c>
      <c r="N450" s="126">
        <v>213.2296</v>
      </c>
      <c r="O450" s="126">
        <v>959.53330000000005</v>
      </c>
      <c r="P450" s="126">
        <f>IF(ISERR(data!X452),"",data!X452)</f>
        <v>377.06346852803154</v>
      </c>
      <c r="Q450" s="126">
        <f>IF(ISERR(data!Y452),"",data!Y452)</f>
        <v>26.373958824034425</v>
      </c>
      <c r="R450" s="126">
        <f>'data 2 WNG adds'!I453</f>
        <v>6100</v>
      </c>
      <c r="S450" s="126">
        <f>IF(ISERR(data!AA452),"",data!AA452)</f>
        <v>27450</v>
      </c>
    </row>
    <row r="451" spans="1:19">
      <c r="A451">
        <v>1821</v>
      </c>
      <c r="B451" s="126"/>
      <c r="C451" s="126"/>
      <c r="D451" s="126"/>
      <c r="E451" s="126"/>
      <c r="F451" s="126"/>
      <c r="G451" s="126"/>
      <c r="H451" s="126"/>
      <c r="I451" s="126"/>
      <c r="J451" s="126"/>
      <c r="K451" s="126"/>
      <c r="L451" s="126">
        <v>32511</v>
      </c>
      <c r="M451" s="126">
        <v>1.0589999999999999</v>
      </c>
      <c r="N451" s="126">
        <v>240.82220000000001</v>
      </c>
      <c r="O451" s="126">
        <v>1083.7</v>
      </c>
      <c r="P451" s="126">
        <f>IF(ISERR(data!X453),"",data!X453)</f>
        <v>377.23100918194586</v>
      </c>
      <c r="Q451" s="126">
        <f>IF(ISERR(data!Y453),"",data!Y453)</f>
        <v>26.385677568162404</v>
      </c>
      <c r="R451" s="126">
        <f>'data 2 WNG adds'!I454</f>
        <v>6000</v>
      </c>
      <c r="S451" s="126">
        <f>IF(ISERR(data!AA453),"",data!AA453)</f>
        <v>27000</v>
      </c>
    </row>
    <row r="452" spans="1:19">
      <c r="A452">
        <v>1822</v>
      </c>
      <c r="B452" s="126"/>
      <c r="C452" s="126"/>
      <c r="D452" s="126"/>
      <c r="E452" s="126"/>
      <c r="F452" s="126"/>
      <c r="G452" s="126"/>
      <c r="H452" s="126"/>
      <c r="I452" s="126"/>
      <c r="J452" s="126"/>
      <c r="K452" s="126"/>
      <c r="L452" s="126">
        <v>37303</v>
      </c>
      <c r="M452" s="126">
        <v>1.2887</v>
      </c>
      <c r="N452" s="126">
        <v>276.31849999999997</v>
      </c>
      <c r="O452" s="126">
        <v>1243.4332999999999</v>
      </c>
      <c r="P452" s="126">
        <f>IF(ISERR(data!X454),"",data!X454)</f>
        <v>373.38831307227599</v>
      </c>
      <c r="Q452" s="126">
        <f>IF(ISERR(data!Y454),"",data!Y454)</f>
        <v>26.116897594951674</v>
      </c>
      <c r="R452" s="126">
        <f>'data 2 WNG adds'!I455</f>
        <v>5600</v>
      </c>
      <c r="S452" s="126">
        <f>IF(ISERR(data!AA454),"",data!AA454)</f>
        <v>25200</v>
      </c>
    </row>
    <row r="453" spans="1:19">
      <c r="A453">
        <v>1823</v>
      </c>
      <c r="B453" s="126"/>
      <c r="C453" s="126"/>
      <c r="D453" s="126"/>
      <c r="E453" s="126"/>
      <c r="F453" s="126"/>
      <c r="G453" s="126"/>
      <c r="H453" s="126"/>
      <c r="I453" s="126"/>
      <c r="J453" s="126"/>
      <c r="K453" s="126"/>
      <c r="L453" s="126">
        <v>34021</v>
      </c>
      <c r="M453" s="126">
        <v>1.1789000000000001</v>
      </c>
      <c r="N453" s="126">
        <v>252.00739999999999</v>
      </c>
      <c r="O453" s="126">
        <v>1134.0333000000001</v>
      </c>
      <c r="P453" s="126">
        <f>IF(ISERR(data!X455),"",data!X455)</f>
        <v>200.63652309297723</v>
      </c>
      <c r="Q453" s="126">
        <f>IF(ISERR(data!Y455),"",data!Y455)</f>
        <v>14.033657037391382</v>
      </c>
      <c r="R453" s="126">
        <f>'data 2 WNG adds'!I456</f>
        <v>3000</v>
      </c>
      <c r="S453" s="126">
        <f>IF(ISERR(data!AA455),"",data!AA455)</f>
        <v>13500</v>
      </c>
    </row>
    <row r="454" spans="1:19">
      <c r="A454">
        <v>1824</v>
      </c>
      <c r="B454" s="126"/>
      <c r="C454" s="126"/>
      <c r="D454" s="126"/>
      <c r="E454" s="126"/>
      <c r="F454" s="126"/>
      <c r="G454" s="126"/>
      <c r="H454" s="126"/>
      <c r="I454" s="126"/>
      <c r="J454" s="126"/>
      <c r="K454" s="126"/>
      <c r="L454" s="126">
        <v>32222</v>
      </c>
      <c r="M454" s="126">
        <v>1.1215999999999999</v>
      </c>
      <c r="N454" s="126">
        <v>238.6815</v>
      </c>
      <c r="O454" s="126">
        <v>1074.0667000000001</v>
      </c>
      <c r="P454" s="126" t="str">
        <f>IF(ISERR(data!X456),"",data!X456)</f>
        <v/>
      </c>
      <c r="Q454" s="126" t="str">
        <f>IF(ISERR(data!Y456),"",data!Y456)</f>
        <v/>
      </c>
      <c r="R454" s="126" t="str">
        <f>'data 2 WNG adds'!I457</f>
        <v/>
      </c>
      <c r="S454" s="126" t="str">
        <f>IF(ISERR(data!AA456),"",data!AA456)</f>
        <v/>
      </c>
    </row>
    <row r="455" spans="1:19">
      <c r="A455">
        <v>1825</v>
      </c>
      <c r="B455" s="126"/>
      <c r="C455" s="126"/>
      <c r="D455" s="126"/>
      <c r="E455" s="126"/>
      <c r="F455" s="126"/>
      <c r="G455" s="126"/>
      <c r="H455" s="126"/>
      <c r="I455" s="126"/>
      <c r="J455" s="126"/>
      <c r="K455" s="126"/>
      <c r="L455" s="126">
        <v>27930</v>
      </c>
      <c r="M455" s="126">
        <v>0.95909999999999995</v>
      </c>
      <c r="N455" s="126">
        <v>206.88890000000001</v>
      </c>
      <c r="O455" s="126">
        <v>931</v>
      </c>
      <c r="P455" s="126">
        <f>IF(ISERR(data!X457),"",data!X457)</f>
        <v>198.82626874928124</v>
      </c>
      <c r="Q455" s="126">
        <f>IF(ISERR(data!Y457),"",data!Y457)</f>
        <v>13.907037575399883</v>
      </c>
      <c r="R455" s="126">
        <f>'data 2 WNG adds'!I458</f>
        <v>3000</v>
      </c>
      <c r="S455" s="126">
        <f>IF(ISERR(data!AA457),"",data!AA457)</f>
        <v>13500</v>
      </c>
    </row>
    <row r="456" spans="1:19">
      <c r="A456">
        <v>1826</v>
      </c>
      <c r="B456" s="126"/>
      <c r="C456" s="126"/>
      <c r="D456" s="126"/>
      <c r="E456" s="126"/>
      <c r="F456" s="126"/>
      <c r="G456" s="126"/>
      <c r="H456" s="126"/>
      <c r="I456" s="126"/>
      <c r="J456" s="126"/>
      <c r="K456" s="126"/>
      <c r="L456" s="126">
        <v>34220</v>
      </c>
      <c r="M456" s="126">
        <v>1.1308</v>
      </c>
      <c r="N456" s="126">
        <v>253.48150000000001</v>
      </c>
      <c r="O456" s="126">
        <v>1140.6667</v>
      </c>
      <c r="P456" s="126">
        <f>IF(ISERR(data!X458),"",data!X458)</f>
        <v>382.69021336692333</v>
      </c>
      <c r="Q456" s="126">
        <f>IF(ISERR(data!Y458),"",data!Y458)</f>
        <v>26.767525289843476</v>
      </c>
      <c r="R456" s="126">
        <f>'data 2 WNG adds'!I459</f>
        <v>6000</v>
      </c>
      <c r="S456" s="126">
        <f>IF(ISERR(data!AA458),"",data!AA458)</f>
        <v>27000</v>
      </c>
    </row>
    <row r="457" spans="1:19">
      <c r="A457">
        <v>1827</v>
      </c>
      <c r="B457" s="126"/>
      <c r="C457" s="126"/>
      <c r="D457" s="126"/>
      <c r="E457" s="126"/>
      <c r="F457" s="126"/>
      <c r="G457" s="126"/>
      <c r="H457" s="126"/>
      <c r="I457" s="126"/>
      <c r="J457" s="126"/>
      <c r="K457" s="126"/>
      <c r="L457" s="126">
        <v>36900</v>
      </c>
      <c r="M457" s="126">
        <v>1.1718999999999999</v>
      </c>
      <c r="N457" s="126">
        <v>273.33330000000001</v>
      </c>
      <c r="O457" s="126">
        <v>1230</v>
      </c>
      <c r="P457" s="126">
        <f>IF(ISERR(data!X459),"",data!X459)</f>
        <v>190.02334400864311</v>
      </c>
      <c r="Q457" s="126">
        <f>IF(ISERR(data!Y459),"",data!Y459)</f>
        <v>13.291311062441748</v>
      </c>
      <c r="R457" s="126">
        <f>'data 2 WNG adds'!I460</f>
        <v>3100</v>
      </c>
      <c r="S457" s="126">
        <f>IF(ISERR(data!AA459),"",data!AA459)</f>
        <v>13950</v>
      </c>
    </row>
    <row r="458" spans="1:19">
      <c r="A458">
        <v>1828</v>
      </c>
      <c r="B458" s="126"/>
      <c r="C458" s="126"/>
      <c r="D458" s="126"/>
      <c r="E458" s="126"/>
      <c r="F458" s="126"/>
      <c r="G458" s="126"/>
      <c r="H458" s="126"/>
      <c r="I458" s="126"/>
      <c r="J458" s="126"/>
      <c r="K458" s="126"/>
      <c r="L458" s="126">
        <v>39686</v>
      </c>
      <c r="M458" s="126">
        <v>1.1499999999999999</v>
      </c>
      <c r="N458" s="126">
        <v>293.97039999999998</v>
      </c>
      <c r="O458" s="126">
        <v>1322.8667</v>
      </c>
      <c r="P458" s="126">
        <f>IF(ISERR(data!X460),"",data!X460)</f>
        <v>279.65200659532991</v>
      </c>
      <c r="Q458" s="126">
        <f>IF(ISERR(data!Y460),"",data!Y460)</f>
        <v>19.560448366414803</v>
      </c>
      <c r="R458" s="126">
        <f>'data 2 WNG adds'!I461</f>
        <v>5000</v>
      </c>
      <c r="S458" s="126">
        <f>IF(ISERR(data!AA460),"",data!AA460)</f>
        <v>22500</v>
      </c>
    </row>
    <row r="459" spans="1:19">
      <c r="A459">
        <v>1829</v>
      </c>
      <c r="B459" s="126"/>
      <c r="C459" s="126"/>
      <c r="D459" s="126"/>
      <c r="E459" s="126"/>
      <c r="F459" s="126"/>
      <c r="G459" s="126"/>
      <c r="H459" s="126"/>
      <c r="I459" s="126"/>
      <c r="J459" s="126"/>
      <c r="K459" s="126"/>
      <c r="L459" s="126">
        <v>35150</v>
      </c>
      <c r="M459" s="126">
        <v>0.98480000000000001</v>
      </c>
      <c r="N459" s="126">
        <v>260.37040000000002</v>
      </c>
      <c r="O459" s="126">
        <v>1171.6667</v>
      </c>
      <c r="P459" s="126">
        <f>IF(ISERR(data!X461),"",data!X461)</f>
        <v>216.30996927324665</v>
      </c>
      <c r="Q459" s="126">
        <f>IF(ISERR(data!Y461),"",data!Y461)</f>
        <v>15.129946810046496</v>
      </c>
      <c r="R459" s="126">
        <f>'data 2 WNG adds'!I462</f>
        <v>4000</v>
      </c>
      <c r="S459" s="126">
        <f>IF(ISERR(data!AA461),"",data!AA461)</f>
        <v>18000</v>
      </c>
    </row>
    <row r="460" spans="1:19">
      <c r="A460">
        <v>1830</v>
      </c>
      <c r="B460" s="126"/>
      <c r="C460" s="126"/>
      <c r="D460" s="126"/>
      <c r="E460" s="126"/>
      <c r="F460" s="126"/>
      <c r="G460" s="126"/>
      <c r="H460" s="126"/>
      <c r="I460" s="126"/>
      <c r="J460" s="126"/>
      <c r="K460" s="126"/>
      <c r="L460" s="126">
        <v>43860</v>
      </c>
      <c r="M460" s="126">
        <v>1.2582</v>
      </c>
      <c r="N460" s="126">
        <v>324.88889999999998</v>
      </c>
      <c r="O460" s="126">
        <v>1462</v>
      </c>
      <c r="P460" s="126">
        <f>IF(ISERR(data!X462),"",data!X462)</f>
        <v>425.91002571869819</v>
      </c>
      <c r="Q460" s="126">
        <f>IF(ISERR(data!Y462),"",data!Y462)</f>
        <v>29.790564238161707</v>
      </c>
      <c r="R460" s="126">
        <f>'data 2 WNG adds'!I463</f>
        <v>7692.31</v>
      </c>
      <c r="S460" s="126">
        <f>IF(ISERR(data!AA462),"",data!AA462)</f>
        <v>34615.395000000004</v>
      </c>
    </row>
    <row r="461" spans="1:19">
      <c r="A461">
        <v>1831</v>
      </c>
      <c r="B461" s="126"/>
      <c r="C461" s="126"/>
      <c r="D461" s="126"/>
      <c r="E461" s="126"/>
      <c r="F461" s="126"/>
      <c r="G461" s="126"/>
      <c r="H461" s="126"/>
      <c r="I461" s="126"/>
      <c r="J461" s="126"/>
      <c r="K461" s="126"/>
      <c r="L461" s="126">
        <v>44203</v>
      </c>
      <c r="M461" s="126">
        <v>1.2777000000000001</v>
      </c>
      <c r="N461" s="126">
        <v>327.42959999999999</v>
      </c>
      <c r="O461" s="126">
        <v>1473.4332999999999</v>
      </c>
      <c r="P461" s="126">
        <f>IF(ISERR(data!X463),"",data!X463)</f>
        <v>334.73283219815698</v>
      </c>
      <c r="Q461" s="126">
        <f>IF(ISERR(data!Y463),"",data!Y463)</f>
        <v>23.413113892761828</v>
      </c>
      <c r="R461" s="126">
        <f>'data 2 WNG adds'!I464</f>
        <v>6000</v>
      </c>
      <c r="S461" s="126">
        <f>IF(ISERR(data!AA463),"",data!AA463)</f>
        <v>27000</v>
      </c>
    </row>
    <row r="462" spans="1:19">
      <c r="A462">
        <v>1832</v>
      </c>
      <c r="B462" s="126"/>
      <c r="C462" s="126"/>
      <c r="D462" s="126"/>
      <c r="E462" s="126"/>
      <c r="F462" s="126"/>
      <c r="G462" s="126"/>
      <c r="H462" s="126"/>
      <c r="I462" s="126"/>
      <c r="J462" s="126"/>
      <c r="K462" s="126"/>
      <c r="L462" s="126">
        <v>47520</v>
      </c>
      <c r="M462" s="126">
        <v>1.3823000000000001</v>
      </c>
      <c r="N462" s="126">
        <v>352</v>
      </c>
      <c r="O462" s="126">
        <v>1584</v>
      </c>
      <c r="P462" s="126" t="str">
        <f>IF(ISERR(data!X464),"",data!X464)</f>
        <v/>
      </c>
      <c r="Q462" s="126" t="str">
        <f>IF(ISERR(data!Y464),"",data!Y464)</f>
        <v/>
      </c>
      <c r="R462" s="126" t="str">
        <f>'data 2 WNG adds'!I465</f>
        <v/>
      </c>
      <c r="S462" s="126" t="str">
        <f>IF(ISERR(data!AA464),"",data!AA464)</f>
        <v/>
      </c>
    </row>
    <row r="463" spans="1:19">
      <c r="A463">
        <v>1833</v>
      </c>
      <c r="B463" s="126"/>
      <c r="C463" s="126"/>
      <c r="D463" s="126"/>
      <c r="E463" s="126"/>
      <c r="F463" s="126"/>
      <c r="G463" s="126"/>
      <c r="H463" s="126"/>
      <c r="I463" s="126"/>
      <c r="J463" s="126"/>
      <c r="K463" s="126"/>
      <c r="L463" s="126"/>
      <c r="M463" s="126"/>
      <c r="N463" s="126"/>
      <c r="O463" s="126"/>
      <c r="P463" s="126" t="str">
        <f>IF(ISERR(data!X465),"",data!X465)</f>
        <v/>
      </c>
      <c r="Q463" s="126" t="str">
        <f>IF(ISERR(data!Y465),"",data!Y465)</f>
        <v/>
      </c>
      <c r="R463" s="126" t="str">
        <f>'data 2 WNG adds'!I466</f>
        <v/>
      </c>
      <c r="S463" s="126" t="str">
        <f>IF(ISERR(data!AA465),"",data!AA465)</f>
        <v/>
      </c>
    </row>
    <row r="464" spans="1:19">
      <c r="A464">
        <v>1834</v>
      </c>
      <c r="B464" s="126"/>
      <c r="C464" s="126"/>
      <c r="D464" s="126"/>
      <c r="E464" s="126"/>
      <c r="F464" s="126"/>
      <c r="G464" s="126"/>
      <c r="H464" s="126"/>
      <c r="I464" s="126"/>
      <c r="J464" s="126"/>
      <c r="K464" s="126"/>
      <c r="L464" s="126"/>
      <c r="M464" s="126"/>
      <c r="N464" s="126"/>
      <c r="O464" s="126"/>
      <c r="P464" s="126">
        <f>IF(ISERR(data!X466),"",data!X466)</f>
        <v>423.78034845600001</v>
      </c>
      <c r="Q464" s="126">
        <f>IF(ISERR(data!Y466),"",data!Y466)</f>
        <v>29.641602524490132</v>
      </c>
      <c r="R464" s="126">
        <f>'data 2 WNG adds'!I467</f>
        <v>7000</v>
      </c>
      <c r="S464" s="126">
        <f>IF(ISERR(data!AA466),"",data!AA466)</f>
        <v>31500</v>
      </c>
    </row>
    <row r="465" spans="1:19">
      <c r="A465">
        <v>1835</v>
      </c>
      <c r="B465" s="126"/>
      <c r="C465" s="126"/>
      <c r="D465" s="126"/>
      <c r="E465" s="126"/>
      <c r="F465" s="126"/>
      <c r="G465" s="126"/>
      <c r="H465" s="126"/>
      <c r="I465" s="126"/>
      <c r="J465" s="126"/>
      <c r="K465" s="126"/>
      <c r="L465" s="126"/>
      <c r="M465" s="126"/>
      <c r="N465" s="126"/>
      <c r="O465" s="126"/>
      <c r="P465" s="126">
        <f>IF(ISERR(data!X467),"",data!X467)</f>
        <v>432.32523831587577</v>
      </c>
      <c r="Q465" s="126">
        <f>IF(ISERR(data!Y467),"",data!Y467)</f>
        <v>30.239280613539794</v>
      </c>
      <c r="R465" s="126">
        <f>'data 2 WNG adds'!I468</f>
        <v>7200</v>
      </c>
      <c r="S465" s="126">
        <f>IF(ISERR(data!AA467),"",data!AA467)</f>
        <v>32400</v>
      </c>
    </row>
    <row r="466" spans="1:19">
      <c r="A466">
        <v>1836</v>
      </c>
      <c r="B466" s="126"/>
      <c r="C466" s="126"/>
      <c r="D466" s="126"/>
      <c r="E466" s="126"/>
      <c r="F466" s="126"/>
      <c r="G466" s="126"/>
      <c r="H466" s="126"/>
      <c r="I466" s="126"/>
      <c r="J466" s="126"/>
      <c r="K466" s="126"/>
      <c r="L466" s="126"/>
      <c r="M466" s="126"/>
      <c r="N466" s="126"/>
      <c r="O466" s="126"/>
      <c r="P466" s="126" t="str">
        <f>IF(ISERR(data!X468),"",data!X468)</f>
        <v/>
      </c>
      <c r="Q466" s="126" t="str">
        <f>IF(ISERR(data!Y468),"",data!Y468)</f>
        <v/>
      </c>
      <c r="R466" s="126" t="str">
        <f>'data 2 WNG adds'!I469</f>
        <v/>
      </c>
      <c r="S466" s="126" t="str">
        <f>IF(ISERR(data!AA468),"",data!AA468)</f>
        <v/>
      </c>
    </row>
    <row r="467" spans="1:19">
      <c r="A467">
        <v>1837</v>
      </c>
      <c r="B467" s="126"/>
      <c r="C467" s="126"/>
      <c r="D467" s="126"/>
      <c r="E467" s="126"/>
      <c r="F467" s="126"/>
      <c r="G467" s="126"/>
      <c r="H467" s="126"/>
      <c r="I467" s="126"/>
      <c r="J467" s="126"/>
      <c r="K467" s="126"/>
      <c r="L467" s="126"/>
      <c r="M467" s="126"/>
      <c r="N467" s="126"/>
      <c r="O467" s="126"/>
      <c r="P467" s="126">
        <f>IF(ISERR(data!X469),"",data!X469)</f>
        <v>349.78695428114293</v>
      </c>
      <c r="Q467" s="126">
        <f>IF(ISERR(data!Y469),"",data!Y469)</f>
        <v>24.466084623388685</v>
      </c>
      <c r="R467" s="126">
        <f>'data 2 WNG adds'!I470</f>
        <v>6000</v>
      </c>
      <c r="S467" s="126">
        <f>IF(ISERR(data!AA469),"",data!AA469)</f>
        <v>27000</v>
      </c>
    </row>
    <row r="468" spans="1:19">
      <c r="A468">
        <v>1838</v>
      </c>
      <c r="B468" s="126"/>
      <c r="C468" s="126"/>
      <c r="D468" s="126"/>
      <c r="E468" s="126"/>
      <c r="F468" s="126"/>
      <c r="G468" s="126"/>
      <c r="H468" s="126"/>
      <c r="I468" s="126"/>
      <c r="J468" s="126"/>
      <c r="K468" s="126"/>
      <c r="L468" s="126"/>
      <c r="M468" s="126"/>
      <c r="N468" s="126"/>
      <c r="O468" s="126"/>
      <c r="P468" s="126" t="str">
        <f>IF(ISERR(data!X470),"",data!X470)</f>
        <v/>
      </c>
      <c r="Q468" s="126" t="str">
        <f>IF(ISERR(data!Y470),"",data!Y470)</f>
        <v/>
      </c>
      <c r="R468" s="126" t="str">
        <f>'data 2 WNG adds'!I471</f>
        <v/>
      </c>
      <c r="S468" s="126" t="str">
        <f>IF(ISERR(data!AA470),"",data!AA470)</f>
        <v/>
      </c>
    </row>
    <row r="469" spans="1:19">
      <c r="A469">
        <v>1839</v>
      </c>
      <c r="B469" s="126"/>
      <c r="C469" s="126"/>
      <c r="D469" s="126"/>
      <c r="E469" s="126"/>
      <c r="F469" s="126"/>
      <c r="G469" s="126"/>
      <c r="H469" s="126"/>
      <c r="I469" s="126"/>
      <c r="J469" s="126"/>
      <c r="K469" s="126"/>
      <c r="L469" s="126"/>
      <c r="M469" s="126"/>
      <c r="N469" s="126"/>
      <c r="O469" s="126"/>
      <c r="P469" s="126" t="str">
        <f>IF(ISERR(data!X471),"",data!X471)</f>
        <v/>
      </c>
      <c r="Q469" s="126" t="str">
        <f>IF(ISERR(data!Y471),"",data!Y471)</f>
        <v/>
      </c>
      <c r="R469" s="126" t="str">
        <f>'data 2 WNG adds'!I472</f>
        <v/>
      </c>
      <c r="S469" s="126" t="str">
        <f>IF(ISERR(data!AA471),"",data!AA471)</f>
        <v/>
      </c>
    </row>
    <row r="470" spans="1:19">
      <c r="A470">
        <v>1840</v>
      </c>
      <c r="B470" s="126"/>
      <c r="C470" s="126"/>
      <c r="D470" s="126"/>
      <c r="E470" s="126"/>
      <c r="F470" s="126"/>
      <c r="G470" s="126"/>
      <c r="H470" s="126"/>
      <c r="I470" s="126"/>
      <c r="J470" s="126"/>
      <c r="K470" s="126"/>
      <c r="L470" s="126"/>
      <c r="M470" s="126"/>
      <c r="N470" s="126"/>
      <c r="O470" s="126"/>
      <c r="P470" s="126">
        <f>IF(ISERR(data!X472),"",data!X472)</f>
        <v>216.84209711893729</v>
      </c>
      <c r="Q470" s="126">
        <f>IF(ISERR(data!Y472),"",data!Y472)</f>
        <v>15.167166851399625</v>
      </c>
      <c r="R470" s="126">
        <f>'data 2 WNG adds'!I473</f>
        <v>4000</v>
      </c>
      <c r="S470" s="126">
        <f>IF(ISERR(data!AA472),"",data!AA472)</f>
        <v>18000</v>
      </c>
    </row>
    <row r="471" spans="1:19">
      <c r="A471">
        <v>1841</v>
      </c>
      <c r="B471" s="126"/>
      <c r="C471" s="126"/>
      <c r="D471" s="126"/>
      <c r="E471" s="126"/>
      <c r="F471" s="126"/>
      <c r="G471" s="126"/>
      <c r="H471" s="126"/>
      <c r="I471" s="126"/>
      <c r="J471" s="126"/>
      <c r="K471" s="126"/>
      <c r="L471" s="126">
        <v>43200</v>
      </c>
      <c r="M471" s="126">
        <v>1.298</v>
      </c>
      <c r="N471" s="126">
        <v>320</v>
      </c>
      <c r="O471" s="126">
        <v>1440</v>
      </c>
      <c r="P471" s="126">
        <f>IF(ISERR(data!X473),"",data!X473)</f>
        <v>289.95497525936844</v>
      </c>
      <c r="Q471" s="126">
        <f>IF(ISERR(data!Y473),"",data!Y473)</f>
        <v>20.281096464124825</v>
      </c>
      <c r="R471" s="126">
        <f>'data 2 WNG adds'!I474</f>
        <v>5000</v>
      </c>
      <c r="S471" s="126">
        <f>IF(ISERR(data!AA473),"",data!AA473)</f>
        <v>22500</v>
      </c>
    </row>
    <row r="472" spans="1:19">
      <c r="A472">
        <v>1842</v>
      </c>
      <c r="B472" s="126"/>
      <c r="C472" s="126"/>
      <c r="D472" s="126"/>
      <c r="E472" s="126"/>
      <c r="F472" s="126"/>
      <c r="G472" s="126"/>
      <c r="H472" s="126"/>
      <c r="I472" s="126"/>
      <c r="J472" s="126"/>
      <c r="K472" s="126"/>
      <c r="L472" s="126">
        <v>43200</v>
      </c>
      <c r="M472" s="126">
        <v>1.2630999999999999</v>
      </c>
      <c r="N472" s="126">
        <v>320</v>
      </c>
      <c r="O472" s="126">
        <v>1440</v>
      </c>
      <c r="P472" s="126">
        <f>IF(ISERR(data!X474),"",data!X474)</f>
        <v>338.59018877918567</v>
      </c>
      <c r="Q472" s="126">
        <f>IF(ISERR(data!Y474),"",data!Y474)</f>
        <v>23.682919302537567</v>
      </c>
      <c r="R472" s="126">
        <f>'data 2 WNG adds'!I475</f>
        <v>6000</v>
      </c>
      <c r="S472" s="126">
        <f>IF(ISERR(data!AA474),"",data!AA474)</f>
        <v>27000</v>
      </c>
    </row>
    <row r="473" spans="1:19">
      <c r="A473">
        <v>1843</v>
      </c>
      <c r="B473" s="126"/>
      <c r="C473" s="126"/>
      <c r="D473" s="126"/>
      <c r="E473" s="126"/>
      <c r="F473" s="126"/>
      <c r="G473" s="126"/>
      <c r="H473" s="126"/>
      <c r="I473" s="126"/>
      <c r="J473" s="126"/>
      <c r="K473" s="126"/>
      <c r="L473" s="126">
        <v>36473</v>
      </c>
      <c r="M473" s="126">
        <v>1.1061000000000001</v>
      </c>
      <c r="N473" s="126">
        <v>270.17039999999997</v>
      </c>
      <c r="O473" s="126">
        <v>1215.7666999999999</v>
      </c>
      <c r="P473" s="126">
        <f>IF(ISERR(data!X475),"",data!X475)</f>
        <v>351.18052780417531</v>
      </c>
      <c r="Q473" s="126">
        <f>IF(ISERR(data!Y475),"",data!Y475)</f>
        <v>24.56355906411931</v>
      </c>
      <c r="R473" s="126">
        <f>'data 2 WNG adds'!I476</f>
        <v>6000</v>
      </c>
      <c r="S473" s="126">
        <f>IF(ISERR(data!AA475),"",data!AA475)</f>
        <v>27000</v>
      </c>
    </row>
    <row r="474" spans="1:19">
      <c r="A474">
        <v>1844</v>
      </c>
      <c r="B474" s="126"/>
      <c r="C474" s="126"/>
      <c r="D474" s="126"/>
      <c r="E474" s="126"/>
      <c r="F474" s="126"/>
      <c r="G474" s="126"/>
      <c r="H474" s="126"/>
      <c r="I474" s="126"/>
      <c r="J474" s="126"/>
      <c r="K474" s="126"/>
      <c r="L474" s="126">
        <v>35348</v>
      </c>
      <c r="M474" s="126">
        <v>1.0347999999999999</v>
      </c>
      <c r="N474" s="126">
        <v>261.83699999999999</v>
      </c>
      <c r="O474" s="126">
        <v>1178.2666999999999</v>
      </c>
      <c r="P474" s="126">
        <f>IF(ISERR(data!X476),"",data!X476)</f>
        <v>339.02427876479999</v>
      </c>
      <c r="Q474" s="126">
        <f>IF(ISERR(data!Y476),"",data!Y476)</f>
        <v>23.7132820195921</v>
      </c>
      <c r="R474" s="126">
        <f>'data 2 WNG adds'!I477</f>
        <v>6000</v>
      </c>
      <c r="S474" s="126">
        <f>IF(ISERR(data!AA476),"",data!AA476)</f>
        <v>27000</v>
      </c>
    </row>
    <row r="475" spans="1:19">
      <c r="A475">
        <v>1845</v>
      </c>
      <c r="B475" s="126"/>
      <c r="C475" s="126"/>
      <c r="D475" s="126"/>
      <c r="E475" s="126"/>
      <c r="F475" s="126"/>
      <c r="G475" s="126"/>
      <c r="H475" s="126"/>
      <c r="I475" s="126"/>
      <c r="J475" s="126"/>
      <c r="K475" s="126"/>
      <c r="L475" s="126">
        <v>37302</v>
      </c>
      <c r="M475" s="126">
        <v>1.1062000000000001</v>
      </c>
      <c r="N475" s="126">
        <v>276.31110000000001</v>
      </c>
      <c r="O475" s="126">
        <v>1243.4000000000001</v>
      </c>
      <c r="P475" s="126" t="str">
        <f>IF(ISERR(data!X477),"",data!X477)</f>
        <v/>
      </c>
      <c r="Q475" s="126" t="str">
        <f>IF(ISERR(data!Y477),"",data!Y477)</f>
        <v/>
      </c>
      <c r="R475" s="126" t="str">
        <f>'data 2 WNG adds'!I478</f>
        <v/>
      </c>
      <c r="S475" s="126" t="str">
        <f>IF(ISERR(data!AA477),"",data!AA477)</f>
        <v/>
      </c>
    </row>
    <row r="476" spans="1:19">
      <c r="A476">
        <v>1846</v>
      </c>
      <c r="B476" s="126"/>
      <c r="C476" s="126"/>
      <c r="D476" s="126"/>
      <c r="E476" s="126"/>
      <c r="F476" s="126"/>
      <c r="G476" s="126"/>
      <c r="H476" s="126"/>
      <c r="I476" s="126"/>
      <c r="J476" s="126"/>
      <c r="K476" s="126"/>
      <c r="L476" s="126">
        <v>34560</v>
      </c>
      <c r="M476" s="126">
        <v>0.95889999999999997</v>
      </c>
      <c r="N476" s="126">
        <v>256</v>
      </c>
      <c r="O476" s="126">
        <v>1152</v>
      </c>
      <c r="P476" s="126">
        <f>IF(ISERR(data!X478),"",data!X478)</f>
        <v>242.32203157155965</v>
      </c>
      <c r="Q476" s="126">
        <f>IF(ISERR(data!Y478),"",data!Y478)</f>
        <v>16.949378065644055</v>
      </c>
      <c r="R476" s="126">
        <f>'data 2 WNG adds'!I479</f>
        <v>4525</v>
      </c>
      <c r="S476" s="126">
        <f>IF(ISERR(data!AA478),"",data!AA478)</f>
        <v>20362.5</v>
      </c>
    </row>
    <row r="477" spans="1:19">
      <c r="A477">
        <v>1847</v>
      </c>
      <c r="B477" s="126"/>
      <c r="C477" s="126"/>
      <c r="D477" s="126"/>
      <c r="E477" s="126"/>
      <c r="F477" s="126"/>
      <c r="G477" s="126"/>
      <c r="H477" s="126"/>
      <c r="I477" s="126"/>
      <c r="J477" s="126"/>
      <c r="K477" s="126"/>
      <c r="L477" s="126">
        <v>61884</v>
      </c>
      <c r="M477" s="126">
        <v>1.615</v>
      </c>
      <c r="N477" s="126">
        <v>458.4</v>
      </c>
      <c r="O477" s="126">
        <v>2062.8000000000002</v>
      </c>
      <c r="P477" s="126">
        <f>IF(ISERR(data!X479),"",data!X479)</f>
        <v>217.8473151262958</v>
      </c>
      <c r="Q477" s="126">
        <f>IF(ISERR(data!Y479),"",data!Y479)</f>
        <v>15.23747750344647</v>
      </c>
      <c r="R477" s="126">
        <f>'data 2 WNG adds'!I480</f>
        <v>4325</v>
      </c>
      <c r="S477" s="126">
        <f>IF(ISERR(data!AA479),"",data!AA479)</f>
        <v>19462.5</v>
      </c>
    </row>
    <row r="478" spans="1:19">
      <c r="A478">
        <v>1848</v>
      </c>
      <c r="B478" s="126"/>
      <c r="C478" s="126"/>
      <c r="D478" s="126"/>
      <c r="E478" s="126"/>
      <c r="F478" s="126"/>
      <c r="G478" s="126"/>
      <c r="H478" s="126"/>
      <c r="I478" s="126"/>
      <c r="J478" s="126"/>
      <c r="K478" s="126"/>
      <c r="L478" s="126">
        <v>65282</v>
      </c>
      <c r="M478" s="126">
        <v>1.9797</v>
      </c>
      <c r="N478" s="126">
        <v>483.57040000000001</v>
      </c>
      <c r="O478" s="126">
        <v>2176.0666999999999</v>
      </c>
      <c r="P478" s="126" t="str">
        <f>IF(ISERR(data!X480),"",data!X480)</f>
        <v/>
      </c>
      <c r="Q478" s="126" t="str">
        <f>IF(ISERR(data!Y480),"",data!Y480)</f>
        <v/>
      </c>
      <c r="R478" s="126" t="str">
        <f>'data 2 WNG adds'!I481</f>
        <v/>
      </c>
      <c r="S478" s="126" t="str">
        <f>IF(ISERR(data!AA480),"",data!AA480)</f>
        <v/>
      </c>
    </row>
    <row r="479" spans="1:19">
      <c r="A479">
        <v>1849</v>
      </c>
      <c r="B479" s="126"/>
      <c r="C479" s="126"/>
      <c r="D479" s="126"/>
      <c r="E479" s="126"/>
      <c r="F479" s="126"/>
      <c r="G479" s="126"/>
      <c r="H479" s="126"/>
      <c r="I479" s="126"/>
      <c r="J479" s="126"/>
      <c r="K479" s="126"/>
      <c r="L479" s="126"/>
      <c r="M479" s="126"/>
      <c r="N479" s="126"/>
      <c r="O479" s="126"/>
      <c r="P479" s="126" t="str">
        <f>IF(ISERR(data!X481),"",data!X481)</f>
        <v/>
      </c>
      <c r="Q479" s="126" t="str">
        <f>IF(ISERR(data!Y481),"",data!Y481)</f>
        <v/>
      </c>
      <c r="R479" s="126" t="str">
        <f>'data 2 WNG adds'!I482</f>
        <v/>
      </c>
      <c r="S479" s="126" t="str">
        <f>IF(ISERR(data!AA481),"",data!AA481)</f>
        <v/>
      </c>
    </row>
    <row r="480" spans="1:19">
      <c r="A480">
        <v>1850</v>
      </c>
      <c r="B480" s="126"/>
      <c r="C480" s="126"/>
      <c r="D480" s="126"/>
      <c r="E480" s="126"/>
      <c r="F480" s="126"/>
      <c r="G480" s="126"/>
      <c r="H480" s="126"/>
      <c r="I480" s="126"/>
      <c r="J480" s="126"/>
      <c r="K480" s="126"/>
      <c r="L480" s="126"/>
      <c r="M480" s="126"/>
      <c r="N480" s="126"/>
      <c r="O480" s="126"/>
      <c r="P480" s="126" t="str">
        <f>IF(ISERR(data!X482),"",data!X482)</f>
        <v/>
      </c>
      <c r="Q480" s="126" t="str">
        <f>IF(ISERR(data!Y482),"",data!Y482)</f>
        <v/>
      </c>
      <c r="R480" s="126" t="str">
        <f>'data 2 WNG adds'!I483</f>
        <v/>
      </c>
      <c r="S480" s="126" t="str">
        <f>IF(ISERR(data!AA482),"",data!AA482)</f>
        <v/>
      </c>
    </row>
    <row r="481" spans="1:19">
      <c r="A481">
        <v>1851</v>
      </c>
      <c r="B481" s="126"/>
      <c r="C481" s="126"/>
      <c r="D481" s="126"/>
      <c r="E481" s="126"/>
      <c r="F481" s="126"/>
      <c r="G481" s="126"/>
      <c r="H481" s="126"/>
      <c r="I481" s="126"/>
      <c r="J481" s="126"/>
      <c r="K481" s="126"/>
      <c r="L481" s="126"/>
      <c r="M481" s="126"/>
      <c r="N481" s="126"/>
      <c r="O481" s="126"/>
      <c r="P481" s="126" t="str">
        <f>IF(ISERR(data!X483),"",data!X483)</f>
        <v/>
      </c>
      <c r="Q481" s="126" t="str">
        <f>IF(ISERR(data!Y483),"",data!Y483)</f>
        <v/>
      </c>
      <c r="R481" s="126" t="str">
        <f>'data 2 WNG adds'!I484</f>
        <v/>
      </c>
      <c r="S481" s="126" t="str">
        <f>IF(ISERR(data!AA483),"",data!AA483)</f>
        <v/>
      </c>
    </row>
    <row r="482" spans="1:19">
      <c r="A482">
        <v>1852</v>
      </c>
      <c r="B482" s="126"/>
      <c r="C482" s="126"/>
      <c r="D482" s="126"/>
      <c r="E482" s="126"/>
      <c r="F482" s="126"/>
      <c r="G482" s="126"/>
      <c r="H482" s="126"/>
      <c r="I482" s="126"/>
      <c r="J482" s="126"/>
      <c r="K482" s="126"/>
      <c r="L482" s="126"/>
      <c r="M482" s="126"/>
      <c r="N482" s="126"/>
      <c r="O482" s="126"/>
      <c r="P482" s="126" t="str">
        <f>IF(ISERR(data!X484),"",data!X484)</f>
        <v/>
      </c>
      <c r="Q482" s="126" t="str">
        <f>IF(ISERR(data!Y484),"",data!Y484)</f>
        <v/>
      </c>
      <c r="R482" s="126" t="str">
        <f>'data 2 WNG adds'!I485</f>
        <v/>
      </c>
      <c r="S482" s="126" t="str">
        <f>IF(ISERR(data!AA484),"",data!AA484)</f>
        <v/>
      </c>
    </row>
    <row r="483" spans="1:19">
      <c r="A483">
        <v>1853</v>
      </c>
      <c r="B483" s="126"/>
      <c r="C483" s="126"/>
      <c r="D483" s="126"/>
      <c r="E483" s="126"/>
      <c r="F483" s="126"/>
      <c r="G483" s="126"/>
      <c r="H483" s="126"/>
      <c r="I483" s="126"/>
      <c r="J483" s="126"/>
      <c r="K483" s="126"/>
      <c r="L483" s="126"/>
      <c r="M483" s="126"/>
      <c r="N483" s="126"/>
      <c r="O483" s="126"/>
      <c r="P483" s="126" t="str">
        <f>IF(ISERR(data!X485),"",data!X485)</f>
        <v/>
      </c>
      <c r="Q483" s="126" t="str">
        <f>IF(ISERR(data!Y485),"",data!Y485)</f>
        <v/>
      </c>
      <c r="R483" s="126" t="str">
        <f>'data 2 WNG adds'!I486</f>
        <v/>
      </c>
      <c r="S483" s="126" t="str">
        <f>IF(ISERR(data!AA485),"",data!AA485)</f>
        <v/>
      </c>
    </row>
    <row r="484" spans="1:19">
      <c r="A484">
        <v>1854</v>
      </c>
      <c r="B484" s="126"/>
      <c r="C484" s="126"/>
      <c r="D484" s="126"/>
      <c r="E484" s="126"/>
      <c r="F484" s="126"/>
      <c r="G484" s="126"/>
      <c r="H484" s="126"/>
      <c r="I484" s="126"/>
      <c r="J484" s="126"/>
      <c r="K484" s="126"/>
      <c r="L484" s="126"/>
      <c r="M484" s="126"/>
      <c r="N484" s="126"/>
      <c r="O484" s="126"/>
      <c r="P484" s="126" t="str">
        <f>IF(ISERR(data!X486),"",data!X486)</f>
        <v/>
      </c>
      <c r="Q484" s="126" t="str">
        <f>IF(ISERR(data!Y486),"",data!Y486)</f>
        <v/>
      </c>
      <c r="R484" s="126" t="str">
        <f>'data 2 WNG adds'!I487</f>
        <v/>
      </c>
      <c r="S484" s="126" t="str">
        <f>IF(ISERR(data!AA486),"",data!AA486)</f>
        <v/>
      </c>
    </row>
    <row r="485" spans="1:19">
      <c r="A485">
        <v>1855</v>
      </c>
      <c r="B485" s="126"/>
      <c r="C485" s="126"/>
      <c r="D485" s="126"/>
      <c r="E485" s="126"/>
      <c r="F485" s="126"/>
      <c r="G485" s="126"/>
      <c r="H485" s="126"/>
      <c r="I485" s="126"/>
      <c r="J485" s="126"/>
      <c r="K485" s="126"/>
      <c r="L485" s="126"/>
      <c r="M485" s="126"/>
      <c r="N485" s="126"/>
      <c r="O485" s="126"/>
      <c r="P485" s="126" t="str">
        <f>IF(ISERR(data!X487),"",data!X487)</f>
        <v/>
      </c>
      <c r="Q485" s="126" t="str">
        <f>IF(ISERR(data!Y487),"",data!Y487)</f>
        <v/>
      </c>
      <c r="R485" s="126" t="str">
        <f>'data 2 WNG adds'!I488</f>
        <v/>
      </c>
      <c r="S485" s="126" t="str">
        <f>IF(ISERR(data!AA487),"",data!AA487)</f>
        <v/>
      </c>
    </row>
    <row r="486" spans="1:19">
      <c r="A486">
        <v>1856</v>
      </c>
      <c r="B486" s="126"/>
      <c r="C486" s="126"/>
      <c r="D486" s="126"/>
      <c r="E486" s="126"/>
      <c r="F486" s="126"/>
      <c r="G486" s="126"/>
      <c r="H486" s="126"/>
      <c r="I486" s="126"/>
      <c r="J486" s="126"/>
      <c r="K486" s="126"/>
      <c r="L486" s="126"/>
      <c r="M486" s="126"/>
      <c r="N486" s="126"/>
      <c r="O486" s="126"/>
      <c r="P486" s="126" t="str">
        <f>IF(ISERR(data!X488),"",data!X488)</f>
        <v/>
      </c>
      <c r="Q486" s="126" t="str">
        <f>IF(ISERR(data!Y488),"",data!Y488)</f>
        <v/>
      </c>
      <c r="R486" s="126" t="str">
        <f>'data 2 WNG adds'!I489</f>
        <v/>
      </c>
      <c r="S486" s="126" t="str">
        <f>IF(ISERR(data!AA488),"",data!AA488)</f>
        <v/>
      </c>
    </row>
    <row r="487" spans="1:19">
      <c r="A487">
        <v>1857</v>
      </c>
      <c r="B487" s="126"/>
      <c r="C487" s="126"/>
      <c r="D487" s="126"/>
      <c r="E487" s="126"/>
      <c r="F487" s="126"/>
      <c r="G487" s="126"/>
      <c r="H487" s="126"/>
      <c r="I487" s="126"/>
      <c r="J487" s="126"/>
      <c r="K487" s="126"/>
      <c r="L487" s="126"/>
      <c r="M487" s="126"/>
      <c r="N487" s="126"/>
      <c r="O487" s="126"/>
      <c r="P487" s="126" t="str">
        <f>IF(ISERR(data!X489),"",data!X489)</f>
        <v/>
      </c>
      <c r="Q487" s="126" t="str">
        <f>IF(ISERR(data!Y489),"",data!Y489)</f>
        <v/>
      </c>
      <c r="R487" s="126" t="str">
        <f>'data 2 WNG adds'!I490</f>
        <v/>
      </c>
      <c r="S487" s="126" t="str">
        <f>IF(ISERR(data!AA489),"",data!AA489)</f>
        <v/>
      </c>
    </row>
    <row r="488" spans="1:19">
      <c r="A488">
        <v>1858</v>
      </c>
      <c r="B488" s="126"/>
      <c r="C488" s="126"/>
      <c r="D488" s="126"/>
      <c r="E488" s="126"/>
      <c r="F488" s="126"/>
      <c r="G488" s="126"/>
      <c r="H488" s="126"/>
      <c r="I488" s="126"/>
      <c r="J488" s="126"/>
      <c r="K488" s="126"/>
      <c r="L488" s="126"/>
      <c r="M488" s="126"/>
      <c r="N488" s="126"/>
      <c r="O488" s="126"/>
      <c r="P488" s="126" t="str">
        <f>IF(ISERR(data!X490),"",data!X490)</f>
        <v/>
      </c>
      <c r="Q488" s="126" t="str">
        <f>IF(ISERR(data!Y490),"",data!Y490)</f>
        <v/>
      </c>
      <c r="R488" s="126" t="str">
        <f>'data 2 WNG adds'!I491</f>
        <v/>
      </c>
      <c r="S488" s="126" t="str">
        <f>IF(ISERR(data!AA490),"",data!AA490)</f>
        <v/>
      </c>
    </row>
    <row r="489" spans="1:19">
      <c r="A489">
        <v>1859</v>
      </c>
      <c r="B489" s="126"/>
      <c r="C489" s="126"/>
      <c r="D489" s="126"/>
      <c r="E489" s="126"/>
      <c r="F489" s="126"/>
      <c r="G489" s="126"/>
      <c r="H489" s="126"/>
      <c r="I489" s="126"/>
      <c r="J489" s="126"/>
      <c r="K489" s="126"/>
      <c r="L489" s="126">
        <v>47556</v>
      </c>
      <c r="M489" s="126">
        <v>1.3115000000000001</v>
      </c>
      <c r="N489" s="126">
        <v>352.26670000000001</v>
      </c>
      <c r="O489" s="126">
        <v>1585.2</v>
      </c>
      <c r="P489" s="126">
        <f>IF(ISERR(data!X491),"",data!X491)</f>
        <v>314.04785243067835</v>
      </c>
      <c r="Q489" s="126">
        <f>IF(ISERR(data!Y491),"",data!Y491)</f>
        <v>21.96628902056419</v>
      </c>
      <c r="R489" s="126">
        <f>'data 2 WNG adds'!I492</f>
        <v>5900</v>
      </c>
      <c r="S489" s="126">
        <f>IF(ISERR(data!AA491),"",data!AA491)</f>
        <v>26550</v>
      </c>
    </row>
    <row r="490" spans="1:19">
      <c r="A490">
        <v>1860</v>
      </c>
      <c r="B490" s="126"/>
      <c r="C490" s="126"/>
      <c r="D490" s="126"/>
      <c r="E490" s="126"/>
      <c r="F490" s="126"/>
      <c r="G490" s="126"/>
      <c r="H490" s="126"/>
      <c r="I490" s="126"/>
      <c r="J490" s="126"/>
      <c r="K490" s="126"/>
      <c r="L490" s="126">
        <v>47556</v>
      </c>
      <c r="M490" s="126">
        <v>1.1778</v>
      </c>
      <c r="N490" s="126">
        <v>352.26670000000001</v>
      </c>
      <c r="O490" s="126">
        <v>1585.2</v>
      </c>
      <c r="P490" s="126">
        <f>IF(ISERR(data!X492),"",data!X492)</f>
        <v>286.81012737152275</v>
      </c>
      <c r="Q490" s="126">
        <f>IF(ISERR(data!Y492),"",data!Y492)</f>
        <v>20.06112795583714</v>
      </c>
      <c r="R490" s="126">
        <f>'data 2 WNG adds'!I493</f>
        <v>6000</v>
      </c>
      <c r="S490" s="126">
        <f>IF(ISERR(data!AA492),"",data!AA492)</f>
        <v>27000</v>
      </c>
    </row>
    <row r="491" spans="1:19">
      <c r="A491">
        <v>1861</v>
      </c>
      <c r="B491" s="126"/>
      <c r="C491" s="126"/>
      <c r="D491" s="126"/>
      <c r="E491" s="126"/>
      <c r="F491" s="126"/>
      <c r="G491" s="126"/>
      <c r="H491" s="126"/>
      <c r="I491" s="126"/>
      <c r="J491" s="126"/>
      <c r="K491" s="126"/>
      <c r="L491" s="126">
        <v>43233</v>
      </c>
      <c r="M491" s="126">
        <v>1.0187999999999999</v>
      </c>
      <c r="N491" s="126">
        <v>320.24439999999998</v>
      </c>
      <c r="O491" s="126">
        <v>1441.1</v>
      </c>
      <c r="P491" s="126">
        <f>IF(ISERR(data!X493),"",data!X493)</f>
        <v>272.89880024411144</v>
      </c>
      <c r="Q491" s="126">
        <f>IF(ISERR(data!Y493),"",data!Y493)</f>
        <v>19.088090789764543</v>
      </c>
      <c r="R491" s="126">
        <f>'data 2 WNG adds'!I494</f>
        <v>6000</v>
      </c>
      <c r="S491" s="126">
        <f>IF(ISERR(data!AA493),"",data!AA493)</f>
        <v>27000</v>
      </c>
    </row>
    <row r="492" spans="1:19">
      <c r="A492">
        <v>1862</v>
      </c>
      <c r="B492" s="126"/>
      <c r="C492" s="126"/>
      <c r="D492" s="126"/>
      <c r="E492" s="126"/>
      <c r="F492" s="126"/>
      <c r="G492" s="126"/>
      <c r="H492" s="126"/>
      <c r="I492" s="126"/>
      <c r="J492" s="126"/>
      <c r="K492" s="126"/>
      <c r="L492" s="126">
        <v>51880</v>
      </c>
      <c r="M492" s="126">
        <v>1.2603</v>
      </c>
      <c r="N492" s="126">
        <v>384.29629999999997</v>
      </c>
      <c r="O492" s="126">
        <v>1729.3333</v>
      </c>
      <c r="P492" s="126">
        <f>IF(ISERR(data!X494),"",data!X494)</f>
        <v>281.31801854951487</v>
      </c>
      <c r="Q492" s="126">
        <f>IF(ISERR(data!Y494),"",data!Y494)</f>
        <v>19.676978697108339</v>
      </c>
      <c r="R492" s="126">
        <f>'data 2 WNG adds'!I495</f>
        <v>6000</v>
      </c>
      <c r="S492" s="126">
        <f>IF(ISERR(data!AA494),"",data!AA494)</f>
        <v>27000</v>
      </c>
    </row>
    <row r="493" spans="1:19">
      <c r="A493">
        <v>1863</v>
      </c>
      <c r="B493" s="126"/>
      <c r="C493" s="126"/>
      <c r="D493" s="126"/>
      <c r="E493" s="126"/>
      <c r="F493" s="126"/>
      <c r="G493" s="126"/>
      <c r="H493" s="126"/>
      <c r="I493" s="126"/>
      <c r="J493" s="126"/>
      <c r="K493" s="126"/>
      <c r="L493" s="126">
        <v>51880</v>
      </c>
      <c r="M493" s="126">
        <v>1.2766</v>
      </c>
      <c r="N493" s="126">
        <v>384.29629999999997</v>
      </c>
      <c r="O493" s="126">
        <v>1729.3333</v>
      </c>
      <c r="P493" s="126">
        <f>IF(ISERR(data!X495),"",data!X495)</f>
        <v>294.45427659960006</v>
      </c>
      <c r="Q493" s="126">
        <f>IF(ISERR(data!Y495),"",data!Y495)</f>
        <v>20.595803133395734</v>
      </c>
      <c r="R493" s="126">
        <f>'data 2 WNG adds'!I496</f>
        <v>6200</v>
      </c>
      <c r="S493" s="126">
        <f>IF(ISERR(data!AA495),"",data!AA495)</f>
        <v>27900</v>
      </c>
    </row>
    <row r="494" spans="1:19">
      <c r="A494">
        <v>1864</v>
      </c>
      <c r="B494" s="126"/>
      <c r="C494" s="126"/>
      <c r="D494" s="126"/>
      <c r="E494" s="126"/>
      <c r="F494" s="126"/>
      <c r="G494" s="126"/>
      <c r="H494" s="126"/>
      <c r="I494" s="126"/>
      <c r="J494" s="126"/>
      <c r="K494" s="126"/>
      <c r="L494" s="126">
        <v>51880</v>
      </c>
      <c r="M494" s="126">
        <v>1.3163</v>
      </c>
      <c r="N494" s="126">
        <v>384.29629999999997</v>
      </c>
      <c r="O494" s="126">
        <v>1729.3333</v>
      </c>
      <c r="P494" s="126">
        <f>IF(ISERR(data!X496),"",data!X496)</f>
        <v>335.44568915561604</v>
      </c>
      <c r="Q494" s="126">
        <f>IF(ISERR(data!Y496),"",data!Y496)</f>
        <v>23.462975153829742</v>
      </c>
      <c r="R494" s="126">
        <f>'data 2 WNG adds'!I497</f>
        <v>6850</v>
      </c>
      <c r="S494" s="126">
        <f>IF(ISERR(data!AA496),"",data!AA496)</f>
        <v>30825</v>
      </c>
    </row>
    <row r="495" spans="1:19">
      <c r="A495">
        <v>1865</v>
      </c>
      <c r="B495" s="126"/>
      <c r="C495" s="126"/>
      <c r="D495" s="126"/>
      <c r="E495" s="126"/>
      <c r="F495" s="126"/>
      <c r="G495" s="126"/>
      <c r="H495" s="126"/>
      <c r="I495" s="126"/>
      <c r="J495" s="126"/>
      <c r="K495" s="126"/>
      <c r="L495" s="126">
        <v>51880</v>
      </c>
      <c r="M495" s="126">
        <v>1.3266</v>
      </c>
      <c r="N495" s="126">
        <v>384.29629999999997</v>
      </c>
      <c r="O495" s="126">
        <v>1729.3333</v>
      </c>
      <c r="P495" s="126">
        <f>IF(ISERR(data!X497),"",data!X497)</f>
        <v>345.47826839414114</v>
      </c>
      <c r="Q495" s="126">
        <f>IF(ISERR(data!Y497),"",data!Y497)</f>
        <v>24.164710680659372</v>
      </c>
      <c r="R495" s="126">
        <f>'data 2 WNG adds'!I498</f>
        <v>7000</v>
      </c>
      <c r="S495" s="126">
        <f>IF(ISERR(data!AA497),"",data!AA497)</f>
        <v>31500</v>
      </c>
    </row>
    <row r="496" spans="1:19">
      <c r="A496">
        <v>1866</v>
      </c>
      <c r="B496" s="126"/>
      <c r="C496" s="126"/>
      <c r="D496" s="126"/>
      <c r="E496" s="126"/>
      <c r="F496" s="126"/>
      <c r="G496" s="126"/>
      <c r="H496" s="126"/>
      <c r="I496" s="126"/>
      <c r="J496" s="126"/>
      <c r="K496" s="126"/>
      <c r="L496" s="126">
        <v>51880</v>
      </c>
      <c r="M496" s="126">
        <v>1.2643</v>
      </c>
      <c r="N496" s="126">
        <v>384.29629999999997</v>
      </c>
      <c r="O496" s="126">
        <v>1729.3333</v>
      </c>
      <c r="P496" s="126">
        <f>IF(ISERR(data!X498),"",data!X498)</f>
        <v>282.21871658115685</v>
      </c>
      <c r="Q496" s="126">
        <f>IF(ISERR(data!Y498),"",data!Y498)</f>
        <v>19.739978628902712</v>
      </c>
      <c r="R496" s="126">
        <f>'data 2 WNG adds'!I499</f>
        <v>6000</v>
      </c>
      <c r="S496" s="126">
        <f>IF(ISERR(data!AA498),"",data!AA498)</f>
        <v>27000</v>
      </c>
    </row>
    <row r="497" spans="1:19">
      <c r="A497">
        <v>1867</v>
      </c>
      <c r="B497" s="126"/>
      <c r="C497" s="126"/>
      <c r="D497" s="126"/>
      <c r="E497" s="126"/>
      <c r="F497" s="126"/>
      <c r="G497" s="126"/>
      <c r="H497" s="126"/>
      <c r="I497" s="126"/>
      <c r="J497" s="126"/>
      <c r="K497" s="126"/>
      <c r="L497" s="126">
        <v>47556</v>
      </c>
      <c r="M497" s="126">
        <v>1.0935999999999999</v>
      </c>
      <c r="N497" s="126">
        <v>352.26670000000001</v>
      </c>
      <c r="O497" s="126">
        <v>1585.2</v>
      </c>
      <c r="P497" s="126">
        <f>IF(ISERR(data!X499),"",data!X499)</f>
        <v>337.31720787474569</v>
      </c>
      <c r="Q497" s="126">
        <f>IF(ISERR(data!Y499),"",data!Y499)</f>
        <v>23.593879793914407</v>
      </c>
      <c r="R497" s="126">
        <f>'data 2 WNG adds'!I500</f>
        <v>7600</v>
      </c>
      <c r="S497" s="126">
        <f>IF(ISERR(data!AA499),"",data!AA499)</f>
        <v>34200</v>
      </c>
    </row>
    <row r="498" spans="1:19">
      <c r="A498">
        <v>1868</v>
      </c>
      <c r="B498" s="126"/>
      <c r="C498" s="126"/>
      <c r="D498" s="126"/>
      <c r="E498" s="126"/>
      <c r="F498" s="126"/>
      <c r="G498" s="126"/>
      <c r="H498" s="126"/>
      <c r="I498" s="126"/>
      <c r="J498" s="126"/>
      <c r="K498" s="126"/>
      <c r="L498" s="126">
        <v>51880</v>
      </c>
      <c r="M498" s="126">
        <v>1.1695</v>
      </c>
      <c r="N498" s="126">
        <v>384.29629999999997</v>
      </c>
      <c r="O498" s="126">
        <v>1729.3333</v>
      </c>
      <c r="P498" s="126">
        <f>IF(ISERR(data!X500),"",data!X500)</f>
        <v>330.65744069064402</v>
      </c>
      <c r="Q498" s="126">
        <f>IF(ISERR(data!Y500),"",data!Y500)</f>
        <v>23.128057882879563</v>
      </c>
      <c r="R498" s="126">
        <f>'data 2 WNG adds'!I501</f>
        <v>7600</v>
      </c>
      <c r="S498" s="126">
        <f>IF(ISERR(data!AA500),"",data!AA500)</f>
        <v>34200</v>
      </c>
    </row>
    <row r="499" spans="1:19">
      <c r="A499">
        <v>1869</v>
      </c>
      <c r="B499" s="126"/>
      <c r="C499" s="126"/>
      <c r="D499" s="126"/>
      <c r="E499" s="126"/>
      <c r="F499" s="126"/>
      <c r="G499" s="126"/>
      <c r="H499" s="126"/>
      <c r="I499" s="126"/>
      <c r="J499" s="126"/>
      <c r="K499" s="126"/>
      <c r="L499" s="126">
        <v>51880</v>
      </c>
      <c r="M499" s="126">
        <v>1.2483</v>
      </c>
      <c r="N499" s="126">
        <v>384.29629999999997</v>
      </c>
      <c r="O499" s="126">
        <v>1729.3333</v>
      </c>
      <c r="P499" s="126">
        <f>IF(ISERR(data!X501),"",data!X501)</f>
        <v>325.09177415802742</v>
      </c>
      <c r="Q499" s="126">
        <f>IF(ISERR(data!Y501),"",data!Y501)</f>
        <v>22.738763580430785</v>
      </c>
      <c r="R499" s="126">
        <f>'data 2 WNG adds'!I502</f>
        <v>7000</v>
      </c>
      <c r="S499" s="126">
        <f>IF(ISERR(data!AA501),"",data!AA501)</f>
        <v>31500</v>
      </c>
    </row>
    <row r="500" spans="1:19">
      <c r="A500">
        <v>1870</v>
      </c>
      <c r="B500" s="126"/>
      <c r="C500" s="126"/>
      <c r="D500" s="126"/>
      <c r="E500" s="126"/>
      <c r="F500" s="126"/>
      <c r="G500" s="126"/>
      <c r="H500" s="126"/>
      <c r="I500" s="126"/>
      <c r="J500" s="126"/>
      <c r="K500" s="126"/>
      <c r="L500" s="126">
        <v>49751</v>
      </c>
      <c r="M500" s="126">
        <v>1.17</v>
      </c>
      <c r="N500" s="126">
        <v>368.52589999999998</v>
      </c>
      <c r="O500" s="126">
        <v>1658.3667</v>
      </c>
      <c r="P500" s="126">
        <f>IF(ISERR(data!X502),"",data!X502)</f>
        <v>331.34298717589621</v>
      </c>
      <c r="Q500" s="126">
        <f>IF(ISERR(data!Y502),"",data!Y502)</f>
        <v>23.176008894534405</v>
      </c>
      <c r="R500" s="126">
        <f>'data 2 WNG adds'!I503</f>
        <v>7300</v>
      </c>
      <c r="S500" s="126">
        <f>IF(ISERR(data!AA502),"",data!AA502)</f>
        <v>32850</v>
      </c>
    </row>
    <row r="501" spans="1:19">
      <c r="A501">
        <v>1871</v>
      </c>
      <c r="B501" s="126"/>
      <c r="C501" s="126"/>
      <c r="D501" s="126"/>
      <c r="E501" s="126"/>
      <c r="F501" s="126"/>
      <c r="G501" s="126"/>
      <c r="H501" s="126"/>
      <c r="I501" s="126"/>
      <c r="J501" s="126"/>
      <c r="K501" s="126"/>
      <c r="L501" s="126">
        <v>3143</v>
      </c>
      <c r="M501" s="126">
        <v>6.3500000000000001E-2</v>
      </c>
      <c r="N501" s="126">
        <v>23.281500000000001</v>
      </c>
      <c r="O501" s="126">
        <v>104.7667</v>
      </c>
      <c r="P501" s="126">
        <f>IF(ISERR(data!X503),"",data!X503)</f>
        <v>256.71755448015568</v>
      </c>
      <c r="Q501" s="126">
        <f>IF(ISERR(data!Y503),"",data!Y503)</f>
        <v>17.956282632463765</v>
      </c>
      <c r="R501" s="126">
        <f>'data 2 WNG adds'!I504</f>
        <v>6582.03</v>
      </c>
      <c r="S501" s="126">
        <f>IF(ISERR(data!AA503),"",data!AA503)</f>
        <v>29619.134999999998</v>
      </c>
    </row>
    <row r="502" spans="1:19">
      <c r="A502">
        <v>1872</v>
      </c>
      <c r="B502" s="126"/>
      <c r="C502" s="126"/>
      <c r="D502" s="126"/>
      <c r="E502" s="126"/>
      <c r="F502" s="126"/>
      <c r="G502" s="126"/>
      <c r="H502" s="126"/>
      <c r="I502" s="126"/>
      <c r="J502" s="126"/>
      <c r="K502" s="126"/>
      <c r="L502" s="126">
        <v>4110</v>
      </c>
      <c r="M502" s="126">
        <v>8.9599999999999999E-2</v>
      </c>
      <c r="N502" s="126">
        <v>30.444400000000002</v>
      </c>
      <c r="O502" s="126">
        <v>137</v>
      </c>
      <c r="P502" s="126">
        <f>IF(ISERR(data!X504),"",data!X504)</f>
        <v>261.92251596568178</v>
      </c>
      <c r="Q502" s="126">
        <f>IF(ISERR(data!Y504),"",data!Y504)</f>
        <v>18.320347176917892</v>
      </c>
      <c r="R502" s="126">
        <f>'data 2 WNG adds'!I505</f>
        <v>6222.22</v>
      </c>
      <c r="S502" s="126">
        <f>IF(ISERR(data!AA504),"",data!AA504)</f>
        <v>27999.99</v>
      </c>
    </row>
    <row r="503" spans="1:19">
      <c r="A503">
        <v>1873</v>
      </c>
      <c r="B503" s="126"/>
      <c r="C503" s="126"/>
      <c r="D503" s="126"/>
      <c r="E503" s="126"/>
      <c r="F503" s="126"/>
      <c r="G503" s="126"/>
      <c r="H503" s="126"/>
      <c r="I503" s="126"/>
      <c r="J503" s="126"/>
      <c r="K503" s="126"/>
      <c r="L503" s="126">
        <v>7059</v>
      </c>
      <c r="M503" s="126">
        <v>0.14929999999999999</v>
      </c>
      <c r="N503" s="126">
        <v>52.288899999999998</v>
      </c>
      <c r="O503" s="126">
        <v>235.3</v>
      </c>
      <c r="P503" s="126">
        <f>IF(ISERR(data!X505),"",data!X505)</f>
        <v>122.42543399840001</v>
      </c>
      <c r="Q503" s="126">
        <f>IF(ISERR(data!Y505),"",data!Y505)</f>
        <v>8.5631296181860375</v>
      </c>
      <c r="R503" s="126">
        <f>'data 2 WNG adds'!I506</f>
        <v>3000</v>
      </c>
      <c r="S503" s="126">
        <f>IF(ISERR(data!AA505),"",data!AA505)</f>
        <v>13500</v>
      </c>
    </row>
    <row r="504" spans="1:19">
      <c r="A504">
        <v>1874</v>
      </c>
      <c r="B504" s="126"/>
      <c r="C504" s="126"/>
      <c r="D504" s="126"/>
      <c r="E504" s="126"/>
      <c r="F504" s="126"/>
      <c r="G504" s="126"/>
      <c r="H504" s="126"/>
      <c r="I504" s="126"/>
      <c r="J504" s="126"/>
      <c r="K504" s="126"/>
      <c r="L504" s="126"/>
      <c r="M504" s="126"/>
      <c r="N504" s="126"/>
      <c r="O504" s="126"/>
      <c r="P504" s="126">
        <f>IF(ISERR(data!X506),"",data!X506)</f>
        <v>133.798154724553</v>
      </c>
      <c r="Q504" s="126">
        <f>IF(ISERR(data!Y506),"",data!Y506)</f>
        <v>9.3586022459632989</v>
      </c>
      <c r="R504" s="126">
        <f>'data 2 WNG adds'!I507</f>
        <v>3333.33</v>
      </c>
      <c r="S504" s="126">
        <f>IF(ISERR(data!AA506),"",data!AA506)</f>
        <v>14999.985000000001</v>
      </c>
    </row>
    <row r="505" spans="1:19">
      <c r="A505">
        <v>1875</v>
      </c>
      <c r="B505" s="126"/>
      <c r="C505" s="126"/>
      <c r="D505" s="126"/>
      <c r="E505" s="126"/>
      <c r="F505" s="126"/>
      <c r="G505" s="126"/>
      <c r="H505" s="126"/>
      <c r="I505" s="126"/>
      <c r="J505" s="126"/>
      <c r="K505" s="126"/>
      <c r="L505" s="126"/>
      <c r="M505" s="126">
        <v>0</v>
      </c>
      <c r="N505" s="126">
        <v>0</v>
      </c>
      <c r="O505" s="126">
        <v>0</v>
      </c>
      <c r="P505" s="126" t="str">
        <f>IF(ISERR(data!X507),"",data!X507)</f>
        <v/>
      </c>
      <c r="Q505" s="126" t="str">
        <f>IF(ISERR(data!Y507),"",data!Y507)</f>
        <v/>
      </c>
      <c r="R505" s="126" t="str">
        <f>'data 2 WNG adds'!I508</f>
        <v/>
      </c>
      <c r="S505" s="126" t="str">
        <f>IF(ISERR(data!AA507),"",data!AA507)</f>
        <v/>
      </c>
    </row>
    <row r="506" spans="1:19">
      <c r="A506">
        <v>1876</v>
      </c>
      <c r="B506" s="126"/>
      <c r="C506" s="126"/>
      <c r="D506" s="126"/>
      <c r="E506" s="126"/>
      <c r="F506" s="126"/>
      <c r="G506" s="126"/>
      <c r="H506" s="126"/>
      <c r="I506" s="126"/>
      <c r="J506" s="126"/>
      <c r="K506" s="126"/>
      <c r="L506" s="126"/>
      <c r="M506" s="126">
        <v>0</v>
      </c>
      <c r="N506" s="126">
        <v>0</v>
      </c>
      <c r="O506" s="126">
        <v>0</v>
      </c>
      <c r="P506" s="126">
        <f>IF(ISERR(data!X508),"",data!X508)</f>
        <v>76.986063302264441</v>
      </c>
      <c r="Q506" s="126">
        <f>IF(ISERR(data!Y508),"",data!Y508)</f>
        <v>5.3848421632696155</v>
      </c>
      <c r="R506" s="126">
        <f>'data 2 WNG adds'!I509</f>
        <v>1762.5</v>
      </c>
      <c r="S506" s="126">
        <f>IF(ISERR(data!AA508),"",data!AA508)</f>
        <v>7931.25</v>
      </c>
    </row>
    <row r="507" spans="1:19">
      <c r="A507">
        <v>1877</v>
      </c>
      <c r="B507" s="126"/>
      <c r="C507" s="126"/>
      <c r="D507" s="126"/>
      <c r="E507" s="126"/>
      <c r="F507" s="126"/>
      <c r="G507" s="126"/>
      <c r="H507" s="126"/>
      <c r="I507" s="126"/>
      <c r="J507" s="126"/>
      <c r="K507" s="126"/>
      <c r="L507" s="126"/>
      <c r="M507" s="126">
        <v>0</v>
      </c>
      <c r="N507" s="126">
        <v>0</v>
      </c>
      <c r="O507" s="126">
        <v>0</v>
      </c>
      <c r="P507" s="126">
        <f>IF(ISERR(data!X509),"",data!X509)</f>
        <v>64.308872800997051</v>
      </c>
      <c r="Q507" s="126">
        <f>IF(ISERR(data!Y509),"",data!Y509)</f>
        <v>4.49812751655488</v>
      </c>
      <c r="R507" s="126">
        <f>'data 2 WNG adds'!I510</f>
        <v>1508.75</v>
      </c>
      <c r="S507" s="126">
        <f>IF(ISERR(data!AA509),"",data!AA509)</f>
        <v>6789.375</v>
      </c>
    </row>
    <row r="508" spans="1:19">
      <c r="A508">
        <v>1878</v>
      </c>
      <c r="B508" s="126"/>
      <c r="C508" s="126"/>
      <c r="D508" s="126"/>
      <c r="E508" s="126"/>
      <c r="F508" s="126"/>
      <c r="G508" s="126"/>
      <c r="H508" s="126"/>
      <c r="I508" s="126"/>
      <c r="J508" s="126"/>
      <c r="K508" s="126"/>
      <c r="L508" s="126"/>
      <c r="M508" s="126"/>
      <c r="N508" s="126"/>
      <c r="O508" s="126"/>
      <c r="P508" s="126">
        <f>IF(ISERR(data!X510),"",data!X510)</f>
        <v>64.255796620575168</v>
      </c>
      <c r="Q508" s="126">
        <f>IF(ISERR(data!Y510),"",data!Y510)</f>
        <v>4.4944150672888492</v>
      </c>
      <c r="R508" s="126">
        <f>'data 2 WNG adds'!I511</f>
        <v>1525</v>
      </c>
      <c r="S508" s="126">
        <f>IF(ISERR(data!AA510),"",data!AA510)</f>
        <v>6862.5</v>
      </c>
    </row>
    <row r="509" spans="1:19">
      <c r="A509">
        <v>1879</v>
      </c>
      <c r="B509" s="126"/>
      <c r="C509" s="126"/>
      <c r="D509" s="126"/>
      <c r="E509" s="126"/>
      <c r="F509" s="126"/>
      <c r="G509" s="126"/>
      <c r="H509" s="126"/>
      <c r="I509" s="126"/>
      <c r="J509" s="126"/>
      <c r="K509" s="126"/>
      <c r="L509" s="126"/>
      <c r="M509" s="126"/>
      <c r="N509" s="126"/>
      <c r="O509" s="126"/>
      <c r="P509" s="126" t="str">
        <f>IF(ISERR(data!X511),"",data!X511)</f>
        <v/>
      </c>
      <c r="Q509" s="126" t="str">
        <f>IF(ISERR(data!Y511),"",data!Y511)</f>
        <v/>
      </c>
      <c r="R509" s="126" t="str">
        <f>'data 2 WNG adds'!I512</f>
        <v/>
      </c>
      <c r="S509" s="126" t="str">
        <f>IF(ISERR(data!AA511),"",data!AA511)</f>
        <v/>
      </c>
    </row>
    <row r="510" spans="1:19">
      <c r="A510">
        <v>1880</v>
      </c>
      <c r="B510" s="126"/>
      <c r="C510" s="126"/>
      <c r="D510" s="126"/>
      <c r="E510" s="126"/>
      <c r="F510" s="126"/>
      <c r="G510" s="126"/>
      <c r="H510" s="126"/>
      <c r="I510" s="126"/>
      <c r="J510" s="126"/>
      <c r="K510" s="126"/>
      <c r="L510" s="126"/>
      <c r="M510" s="126"/>
      <c r="N510" s="126"/>
      <c r="O510" s="126"/>
      <c r="P510" s="126" t="str">
        <f>IF(ISERR(data!X512),"",data!X512)</f>
        <v/>
      </c>
      <c r="Q510" s="126" t="str">
        <f>IF(ISERR(data!Y512),"",data!Y512)</f>
        <v/>
      </c>
      <c r="R510" s="126" t="str">
        <f>'data 2 WNG adds'!I513</f>
        <v/>
      </c>
      <c r="S510" s="126" t="str">
        <f>IF(ISERR(data!AA512),"",data!AA512)</f>
        <v/>
      </c>
    </row>
    <row r="511" spans="1:19">
      <c r="A511">
        <v>1881</v>
      </c>
      <c r="B511" s="126"/>
      <c r="C511" s="126"/>
      <c r="D511" s="126"/>
      <c r="E511" s="126"/>
      <c r="F511" s="126"/>
      <c r="G511" s="126"/>
      <c r="H511" s="126"/>
      <c r="I511" s="126"/>
      <c r="J511" s="126"/>
      <c r="K511" s="126"/>
      <c r="L511" s="126"/>
      <c r="M511" s="126"/>
      <c r="N511" s="126"/>
      <c r="O511" s="126"/>
      <c r="P511" s="126">
        <f>IF(ISERR(data!X513),"",data!X513)</f>
        <v>61.784798466482243</v>
      </c>
      <c r="Q511" s="126">
        <f>IF(ISERR(data!Y513),"",data!Y513)</f>
        <v>4.3215794334770656</v>
      </c>
      <c r="R511" s="126">
        <f>'data 2 WNG adds'!I514</f>
        <v>1500</v>
      </c>
      <c r="S511" s="126">
        <f>IF(ISERR(data!AA513),"",data!AA513)</f>
        <v>6750</v>
      </c>
    </row>
    <row r="512" spans="1:19">
      <c r="A512">
        <v>1882</v>
      </c>
      <c r="B512" s="126"/>
      <c r="C512" s="126"/>
      <c r="D512" s="126"/>
      <c r="E512" s="126"/>
      <c r="F512" s="126"/>
      <c r="G512" s="126"/>
      <c r="H512" s="126"/>
      <c r="I512" s="126"/>
      <c r="J512" s="126"/>
      <c r="K512" s="126"/>
      <c r="L512" s="126"/>
      <c r="M512" s="126"/>
      <c r="N512" s="126"/>
      <c r="O512" s="126"/>
      <c r="P512" s="126" t="str">
        <f>IF(ISERR(data!X514),"",data!X514)</f>
        <v/>
      </c>
      <c r="Q512" s="126" t="str">
        <f>IF(ISERR(data!Y514),"",data!Y514)</f>
        <v/>
      </c>
      <c r="R512" s="126" t="str">
        <f>'data 2 WNG adds'!I515</f>
        <v/>
      </c>
      <c r="S512" s="126" t="str">
        <f>IF(ISERR(data!AA514),"",data!AA514)</f>
        <v/>
      </c>
    </row>
    <row r="513" spans="1:19">
      <c r="A513">
        <v>1883</v>
      </c>
      <c r="B513" s="126"/>
      <c r="C513" s="126"/>
      <c r="D513" s="126"/>
      <c r="E513" s="126"/>
      <c r="F513" s="126"/>
      <c r="G513" s="126"/>
      <c r="H513" s="126"/>
      <c r="I513" s="126"/>
      <c r="J513" s="126"/>
      <c r="K513" s="126"/>
      <c r="L513" s="126"/>
      <c r="M513" s="126"/>
      <c r="N513" s="126"/>
      <c r="O513" s="126"/>
      <c r="P513" s="126" t="str">
        <f>IF(ISERR(data!X515),"",data!X515)</f>
        <v/>
      </c>
      <c r="Q513" s="126" t="str">
        <f>IF(ISERR(data!Y515),"",data!Y515)</f>
        <v/>
      </c>
      <c r="R513" s="126" t="str">
        <f>'data 2 WNG adds'!I516</f>
        <v/>
      </c>
      <c r="S513" s="126" t="str">
        <f>IF(ISERR(data!AA515),"",data!AA515)</f>
        <v/>
      </c>
    </row>
    <row r="514" spans="1:19">
      <c r="A514">
        <v>1884</v>
      </c>
      <c r="B514" s="126"/>
      <c r="C514" s="126"/>
      <c r="D514" s="126"/>
      <c r="E514" s="126"/>
      <c r="F514" s="126"/>
      <c r="G514" s="126"/>
      <c r="H514" s="126"/>
      <c r="I514" s="126"/>
      <c r="J514" s="126"/>
      <c r="K514" s="126"/>
      <c r="L514" s="126"/>
      <c r="M514" s="126"/>
      <c r="N514" s="126"/>
      <c r="O514" s="126"/>
      <c r="P514" s="126" t="str">
        <f>IF(ISERR(data!X516),"",data!X516)</f>
        <v/>
      </c>
      <c r="Q514" s="126" t="str">
        <f>IF(ISERR(data!Y516),"",data!Y516)</f>
        <v/>
      </c>
      <c r="R514" s="126" t="str">
        <f>'data 2 WNG adds'!I517</f>
        <v/>
      </c>
      <c r="S514" s="126" t="str">
        <f>IF(ISERR(data!AA516),"",data!AA516)</f>
        <v/>
      </c>
    </row>
    <row r="515" spans="1:19">
      <c r="A515">
        <v>1885</v>
      </c>
      <c r="B515" s="126"/>
      <c r="C515" s="126"/>
      <c r="D515" s="126"/>
      <c r="E515" s="126"/>
      <c r="F515" s="126"/>
      <c r="G515" s="126"/>
      <c r="H515" s="126"/>
      <c r="I515" s="126"/>
      <c r="J515" s="126"/>
      <c r="K515" s="126"/>
      <c r="L515" s="126"/>
      <c r="M515" s="126"/>
      <c r="N515" s="126"/>
      <c r="O515" s="126"/>
      <c r="P515" s="126" t="str">
        <f>IF(ISERR(data!X517),"",data!X517)</f>
        <v/>
      </c>
      <c r="Q515" s="126" t="str">
        <f>IF(ISERR(data!Y517),"",data!Y517)</f>
        <v/>
      </c>
      <c r="R515" s="126" t="str">
        <f>'data 2 WNG adds'!I518</f>
        <v/>
      </c>
      <c r="S515" s="126" t="str">
        <f>IF(ISERR(data!AA517),"",data!AA517)</f>
        <v/>
      </c>
    </row>
    <row r="516" spans="1:19">
      <c r="A516">
        <v>1886</v>
      </c>
      <c r="B516" s="126"/>
      <c r="C516" s="126"/>
      <c r="D516" s="126"/>
      <c r="E516" s="126"/>
      <c r="F516" s="126"/>
      <c r="G516" s="126"/>
      <c r="H516" s="126"/>
      <c r="I516" s="126"/>
      <c r="J516" s="126"/>
      <c r="K516" s="126"/>
      <c r="L516" s="126"/>
      <c r="M516" s="126">
        <v>0</v>
      </c>
      <c r="N516" s="126">
        <v>0</v>
      </c>
      <c r="O516" s="126">
        <v>0</v>
      </c>
      <c r="P516" s="126" t="str">
        <f>IF(ISERR(data!X518),"",data!X518)</f>
        <v/>
      </c>
      <c r="Q516" s="126" t="str">
        <f>IF(ISERR(data!Y518),"",data!Y518)</f>
        <v/>
      </c>
      <c r="R516" s="126" t="str">
        <f>'data 2 WNG adds'!I519</f>
        <v/>
      </c>
      <c r="S516" s="126" t="str">
        <f>IF(ISERR(data!AA518),"",data!AA518)</f>
        <v/>
      </c>
    </row>
    <row r="517" spans="1:19">
      <c r="A517">
        <v>1887</v>
      </c>
      <c r="B517" s="126"/>
      <c r="C517" s="126"/>
      <c r="D517" s="126"/>
      <c r="E517" s="126"/>
      <c r="F517" s="126"/>
      <c r="G517" s="126"/>
      <c r="H517" s="126"/>
      <c r="I517" s="126"/>
      <c r="J517" s="126"/>
      <c r="K517" s="126"/>
      <c r="L517" s="126"/>
      <c r="M517" s="126">
        <v>0</v>
      </c>
      <c r="N517" s="126">
        <v>0</v>
      </c>
      <c r="O517" s="126">
        <v>0</v>
      </c>
      <c r="P517" s="126">
        <f>IF(ISERR(data!X519),"",data!X519)</f>
        <v>35.941411816044045</v>
      </c>
      <c r="Q517" s="126">
        <f>IF(ISERR(data!Y519),"",data!Y519)</f>
        <v>2.5139463099261765</v>
      </c>
      <c r="R517" s="126">
        <f>'data 2 WNG adds'!I520</f>
        <v>800</v>
      </c>
      <c r="S517" s="126">
        <f>IF(ISERR(data!AA519),"",data!AA519)</f>
        <v>3600</v>
      </c>
    </row>
    <row r="518" spans="1:19">
      <c r="A518">
        <v>1888</v>
      </c>
      <c r="B518" s="126"/>
      <c r="C518" s="126"/>
      <c r="D518" s="126"/>
      <c r="E518" s="126"/>
      <c r="F518" s="126"/>
      <c r="G518" s="126"/>
      <c r="H518" s="126"/>
      <c r="I518" s="126"/>
      <c r="J518" s="126"/>
      <c r="K518" s="126"/>
      <c r="L518" s="126"/>
      <c r="M518" s="126">
        <v>0</v>
      </c>
      <c r="N518" s="126">
        <v>0</v>
      </c>
      <c r="O518" s="126">
        <v>0</v>
      </c>
      <c r="P518" s="126">
        <f>IF(ISERR(data!X520),"",data!X520)</f>
        <v>37.429432050466247</v>
      </c>
      <c r="Q518" s="126">
        <f>IF(ISERR(data!Y520),"",data!Y520)</f>
        <v>2.618026889636496</v>
      </c>
      <c r="R518" s="126">
        <f>'data 2 WNG adds'!I521</f>
        <v>800</v>
      </c>
      <c r="S518" s="126">
        <f>IF(ISERR(data!AA520),"",data!AA520)</f>
        <v>3600</v>
      </c>
    </row>
    <row r="519" spans="1:19">
      <c r="A519">
        <v>1889</v>
      </c>
      <c r="B519" s="126"/>
      <c r="C519" s="126"/>
      <c r="D519" s="126"/>
      <c r="E519" s="126"/>
      <c r="F519" s="126"/>
      <c r="G519" s="126"/>
      <c r="H519" s="126"/>
      <c r="I519" s="126"/>
      <c r="J519" s="126"/>
      <c r="K519" s="126"/>
      <c r="L519" s="126"/>
      <c r="M519" s="126">
        <v>0</v>
      </c>
      <c r="N519" s="126">
        <v>0</v>
      </c>
      <c r="O519" s="126">
        <v>0</v>
      </c>
      <c r="P519" s="126">
        <f>IF(ISERR(data!X521),"",data!X521)</f>
        <v>46.101627865506288</v>
      </c>
      <c r="Q519" s="126">
        <f>IF(ISERR(data!Y521),"",data!Y521)</f>
        <v>3.2246094796516469</v>
      </c>
      <c r="R519" s="126">
        <f>'data 2 WNG adds'!I522</f>
        <v>1000</v>
      </c>
      <c r="S519" s="126">
        <f>IF(ISERR(data!AA521),"",data!AA521)</f>
        <v>4500</v>
      </c>
    </row>
    <row r="520" spans="1:19">
      <c r="A520">
        <v>1890</v>
      </c>
      <c r="B520" s="126"/>
      <c r="C520" s="126"/>
      <c r="D520" s="126"/>
      <c r="E520" s="126"/>
      <c r="F520" s="126"/>
      <c r="G520" s="126"/>
      <c r="H520" s="126"/>
      <c r="I520" s="126"/>
      <c r="J520" s="126"/>
      <c r="K520" s="126"/>
      <c r="L520" s="126"/>
      <c r="M520" s="126">
        <v>7.5899999999999995E-2</v>
      </c>
      <c r="N520" s="126">
        <v>24</v>
      </c>
      <c r="O520" s="126">
        <v>108</v>
      </c>
      <c r="P520" s="126">
        <f>IF(ISERR(data!X522),"",data!X522)</f>
        <v>72.325179469824022</v>
      </c>
      <c r="Q520" s="126">
        <f>IF(ISERR(data!Y522),"",data!Y522)</f>
        <v>5.0588334975129836</v>
      </c>
      <c r="R520" s="126">
        <f>'data 2 WNG adds'!I523</f>
        <v>1600</v>
      </c>
      <c r="S520" s="126">
        <f>IF(ISERR(data!AA522),"",data!AA522)</f>
        <v>7200</v>
      </c>
    </row>
    <row r="521" spans="1:19">
      <c r="A521">
        <v>1891</v>
      </c>
      <c r="B521" s="126"/>
      <c r="C521" s="126"/>
      <c r="D521" s="126"/>
      <c r="E521" s="126"/>
      <c r="F521" s="126"/>
      <c r="G521" s="126"/>
      <c r="H521" s="126"/>
      <c r="I521" s="126"/>
      <c r="J521" s="126"/>
      <c r="K521" s="126"/>
      <c r="L521" s="126">
        <v>75</v>
      </c>
      <c r="M521" s="126">
        <v>0.93130000000000002</v>
      </c>
      <c r="N521" s="126">
        <v>300</v>
      </c>
      <c r="O521" s="126">
        <v>1350</v>
      </c>
      <c r="P521" s="126">
        <f>IF(ISERR(data!X523),"",data!X523)</f>
        <v>215.70547766727159</v>
      </c>
      <c r="Q521" s="126">
        <f>IF(ISERR(data!Y523),"",data!Y523)</f>
        <v>15.087665236634738</v>
      </c>
      <c r="R521" s="126">
        <f>'data 2 WNG adds'!I524</f>
        <v>4860</v>
      </c>
      <c r="S521" s="126">
        <f>IF(ISERR(data!AA523),"",data!AA523)</f>
        <v>21870</v>
      </c>
    </row>
    <row r="522" spans="1:19">
      <c r="A522">
        <v>1892</v>
      </c>
      <c r="B522" s="126"/>
      <c r="C522" s="126"/>
      <c r="D522" s="126"/>
      <c r="E522" s="126"/>
      <c r="F522" s="126"/>
      <c r="G522" s="126"/>
      <c r="H522" s="126"/>
      <c r="I522" s="126"/>
      <c r="J522" s="126"/>
      <c r="K522" s="126"/>
      <c r="L522" s="126">
        <v>75</v>
      </c>
      <c r="M522" s="126">
        <v>0.97350000000000003</v>
      </c>
      <c r="N522" s="126">
        <v>300</v>
      </c>
      <c r="O522" s="126">
        <v>1350</v>
      </c>
      <c r="P522" s="126">
        <f>IF(ISERR(data!X524),"",data!X524)</f>
        <v>268.15036111986393</v>
      </c>
      <c r="Q522" s="126">
        <f>IF(ISERR(data!Y524),"",data!Y524)</f>
        <v>18.755958010022638</v>
      </c>
      <c r="R522" s="126">
        <f>'data 2 WNG adds'!I525</f>
        <v>5780</v>
      </c>
      <c r="S522" s="126">
        <f>IF(ISERR(data!AA524),"",data!AA524)</f>
        <v>26010</v>
      </c>
    </row>
    <row r="523" spans="1:19">
      <c r="A523">
        <v>1893</v>
      </c>
      <c r="B523" s="126"/>
      <c r="C523" s="126"/>
      <c r="D523" s="126"/>
      <c r="E523" s="126"/>
      <c r="F523" s="126"/>
      <c r="G523" s="126"/>
      <c r="H523" s="126"/>
      <c r="I523" s="126"/>
      <c r="J523" s="126"/>
      <c r="K523" s="126"/>
      <c r="L523" s="126">
        <v>75</v>
      </c>
      <c r="M523" s="126">
        <v>0.99339999999999995</v>
      </c>
      <c r="N523" s="126">
        <v>300</v>
      </c>
      <c r="O523" s="126">
        <v>1350</v>
      </c>
      <c r="P523" s="126">
        <f>IF(ISERR(data!X525),"",data!X525)</f>
        <v>282.14394327278956</v>
      </c>
      <c r="Q523" s="126">
        <f>IF(ISERR(data!Y525),"",data!Y525)</f>
        <v>19.734748559376975</v>
      </c>
      <c r="R523" s="126">
        <f>'data 2 WNG adds'!I526</f>
        <v>5960</v>
      </c>
      <c r="S523" s="126">
        <f>IF(ISERR(data!AA525),"",data!AA525)</f>
        <v>26820</v>
      </c>
    </row>
    <row r="524" spans="1:19">
      <c r="A524">
        <v>1894</v>
      </c>
      <c r="B524" s="126"/>
      <c r="C524" s="126"/>
      <c r="D524" s="126"/>
      <c r="E524" s="126"/>
      <c r="F524" s="126"/>
      <c r="G524" s="126"/>
      <c r="H524" s="126"/>
      <c r="I524" s="126"/>
      <c r="J524" s="126"/>
      <c r="K524" s="126"/>
      <c r="L524" s="126">
        <v>75</v>
      </c>
      <c r="M524" s="126">
        <v>0.96340000000000003</v>
      </c>
      <c r="N524" s="126">
        <v>300</v>
      </c>
      <c r="O524" s="126">
        <v>1350</v>
      </c>
      <c r="P524" s="126">
        <f>IF(ISERR(data!X526),"",data!X526)</f>
        <v>275.45722649639998</v>
      </c>
      <c r="Q524" s="126">
        <f>IF(ISERR(data!Y526),"",data!Y526)</f>
        <v>19.267041640918581</v>
      </c>
      <c r="R524" s="126">
        <f>'data 2 WNG adds'!I527</f>
        <v>6000</v>
      </c>
      <c r="S524" s="126">
        <f>IF(ISERR(data!AA526),"",data!AA526)</f>
        <v>27000</v>
      </c>
    </row>
    <row r="525" spans="1:19">
      <c r="A525">
        <v>1895</v>
      </c>
      <c r="B525" s="126"/>
      <c r="C525" s="126"/>
      <c r="D525" s="126"/>
      <c r="E525" s="126"/>
      <c r="F525" s="126"/>
      <c r="G525" s="126"/>
      <c r="H525" s="126"/>
      <c r="I525" s="126"/>
      <c r="J525" s="126"/>
      <c r="K525" s="126"/>
      <c r="L525" s="126">
        <v>75</v>
      </c>
      <c r="M525" s="126">
        <v>0.97860000000000003</v>
      </c>
      <c r="N525" s="126">
        <v>300</v>
      </c>
      <c r="O525" s="126">
        <v>1350</v>
      </c>
      <c r="P525" s="126">
        <f>IF(ISERR(data!X527),"",data!X527)</f>
        <v>280.76232863633066</v>
      </c>
      <c r="Q525" s="126">
        <f>IF(ISERR(data!Y527),"",data!Y527)</f>
        <v>19.638110591039979</v>
      </c>
      <c r="R525" s="126">
        <f>'data 2 WNG adds'!I528</f>
        <v>6020</v>
      </c>
      <c r="S525" s="126">
        <f>IF(ISERR(data!AA527),"",data!AA527)</f>
        <v>27090</v>
      </c>
    </row>
    <row r="526" spans="1:19">
      <c r="A526">
        <v>1896</v>
      </c>
      <c r="B526" s="126"/>
      <c r="C526" s="126"/>
      <c r="D526" s="126"/>
      <c r="E526" s="126"/>
      <c r="F526" s="126"/>
      <c r="G526" s="126"/>
      <c r="H526" s="126"/>
      <c r="I526" s="126"/>
      <c r="J526" s="126"/>
      <c r="K526" s="126"/>
      <c r="L526" s="126">
        <v>75</v>
      </c>
      <c r="M526" s="126">
        <v>0.99119999999999997</v>
      </c>
      <c r="N526" s="126">
        <v>300</v>
      </c>
      <c r="O526" s="126">
        <v>1350</v>
      </c>
      <c r="P526" s="126">
        <f>IF(ISERR(data!X528),"",data!X528)</f>
        <v>290.04199282964998</v>
      </c>
      <c r="Q526" s="126">
        <f>IF(ISERR(data!Y528),"",data!Y528)</f>
        <v>20.287182966815028</v>
      </c>
      <c r="R526" s="126">
        <f>'data 2 WNG adds'!I529</f>
        <v>6140</v>
      </c>
      <c r="S526" s="126">
        <f>IF(ISERR(data!AA528),"",data!AA528)</f>
        <v>27630</v>
      </c>
    </row>
    <row r="527" spans="1:19">
      <c r="A527">
        <v>1897</v>
      </c>
      <c r="B527" s="126"/>
      <c r="C527" s="126"/>
      <c r="D527" s="126"/>
      <c r="E527" s="126"/>
      <c r="F527" s="126"/>
      <c r="G527" s="126"/>
      <c r="H527" s="126"/>
      <c r="I527" s="126"/>
      <c r="J527" s="126"/>
      <c r="K527" s="126"/>
      <c r="L527" s="126">
        <v>80</v>
      </c>
      <c r="M527" s="126">
        <v>1.0665</v>
      </c>
      <c r="N527" s="126">
        <v>320</v>
      </c>
      <c r="O527" s="126">
        <v>1440</v>
      </c>
      <c r="P527" s="126">
        <f>IF(ISERR(data!X529),"",data!X529)</f>
        <v>295.40926344262573</v>
      </c>
      <c r="Q527" s="126">
        <f>IF(ISERR(data!Y529),"",data!Y529)</f>
        <v>20.662600332747282</v>
      </c>
      <c r="R527" s="126">
        <f>'data 2 WNG adds'!I530</f>
        <v>6200</v>
      </c>
      <c r="S527" s="126">
        <f>IF(ISERR(data!AA529),"",data!AA529)</f>
        <v>27900</v>
      </c>
    </row>
    <row r="528" spans="1:19">
      <c r="A528">
        <v>1898</v>
      </c>
      <c r="B528" s="126"/>
      <c r="C528" s="126"/>
      <c r="D528" s="126"/>
      <c r="E528" s="126"/>
      <c r="F528" s="126"/>
      <c r="G528" s="126"/>
      <c r="H528" s="126"/>
      <c r="I528" s="126"/>
      <c r="J528" s="126"/>
      <c r="K528" s="126"/>
      <c r="L528" s="126">
        <v>80</v>
      </c>
      <c r="M528" s="126">
        <v>1.0539000000000001</v>
      </c>
      <c r="N528" s="126">
        <v>320</v>
      </c>
      <c r="O528" s="126">
        <v>1440</v>
      </c>
      <c r="P528" s="126">
        <f>IF(ISERR(data!X530),"",data!X530)</f>
        <v>293.82104159616006</v>
      </c>
      <c r="Q528" s="126">
        <f>IF(ISERR(data!Y530),"",data!Y530)</f>
        <v>20.551511083646496</v>
      </c>
      <c r="R528" s="126">
        <f>'data 2 WNG adds'!I531</f>
        <v>6240</v>
      </c>
      <c r="S528" s="126">
        <f>IF(ISERR(data!AA530),"",data!AA530)</f>
        <v>28080</v>
      </c>
    </row>
    <row r="529" spans="1:19">
      <c r="A529">
        <v>1899</v>
      </c>
      <c r="B529" s="126"/>
      <c r="C529" s="126"/>
      <c r="D529" s="126"/>
      <c r="E529" s="126"/>
      <c r="F529" s="126"/>
      <c r="G529" s="126"/>
      <c r="H529" s="126"/>
      <c r="I529" s="126"/>
      <c r="J529" s="126"/>
      <c r="K529" s="126"/>
      <c r="L529" s="126">
        <v>80</v>
      </c>
      <c r="M529" s="126">
        <v>1.0642</v>
      </c>
      <c r="N529" s="126">
        <v>320</v>
      </c>
      <c r="O529" s="126">
        <v>1440</v>
      </c>
      <c r="P529" s="126">
        <f>IF(ISERR(data!X531),"",data!X531)</f>
        <v>299.52630453977486</v>
      </c>
      <c r="Q529" s="126">
        <f>IF(ISERR(data!Y531),"",data!Y531)</f>
        <v>20.950569551290119</v>
      </c>
      <c r="R529" s="126">
        <f>'data 2 WNG adds'!I532</f>
        <v>6300</v>
      </c>
      <c r="S529" s="126">
        <f>IF(ISERR(data!AA531),"",data!AA531)</f>
        <v>28350</v>
      </c>
    </row>
    <row r="530" spans="1:19">
      <c r="A530">
        <v>1900</v>
      </c>
      <c r="B530" s="126"/>
      <c r="C530" s="126"/>
      <c r="D530" s="126"/>
      <c r="E530" s="126"/>
      <c r="F530" s="126"/>
      <c r="G530" s="126"/>
      <c r="H530" s="126"/>
      <c r="I530" s="126"/>
      <c r="J530" s="126"/>
      <c r="K530" s="126"/>
      <c r="L530" s="126">
        <v>80</v>
      </c>
      <c r="M530" s="126">
        <v>1.0572999999999999</v>
      </c>
      <c r="N530" s="126">
        <v>320</v>
      </c>
      <c r="O530" s="126">
        <v>1440</v>
      </c>
      <c r="P530" s="126">
        <f>IF(ISERR(data!X532),"",data!X532)</f>
        <v>286.2629440631398</v>
      </c>
      <c r="Q530" s="126">
        <f>IF(ISERR(data!Y532),"",data!Y532)</f>
        <v>20.022854849983553</v>
      </c>
      <c r="R530" s="126">
        <f>'data 2 WNG adds'!I533</f>
        <v>6060</v>
      </c>
      <c r="S530" s="126">
        <f>IF(ISERR(data!AA532),"",data!AA532)</f>
        <v>27270</v>
      </c>
    </row>
    <row r="531" spans="1:19">
      <c r="A531">
        <v>1901</v>
      </c>
      <c r="B531" s="126"/>
      <c r="C531" s="126"/>
      <c r="D531" s="126"/>
      <c r="E531" s="126"/>
      <c r="F531" s="126"/>
      <c r="G531" s="126"/>
      <c r="H531" s="126"/>
      <c r="I531" s="126"/>
      <c r="J531" s="126"/>
      <c r="K531" s="126"/>
      <c r="L531" s="126">
        <v>80</v>
      </c>
      <c r="M531" s="126">
        <v>1.0996999999999999</v>
      </c>
      <c r="N531" s="126">
        <v>320</v>
      </c>
      <c r="O531" s="126">
        <v>1440</v>
      </c>
      <c r="P531" s="126">
        <f>IF(ISERR(data!X533),"",data!X533)</f>
        <v>286.94228811397568</v>
      </c>
      <c r="Q531" s="126">
        <f>IF(ISERR(data!Y533),"",data!Y533)</f>
        <v>20.070372028176504</v>
      </c>
      <c r="R531" s="126">
        <f>'data 2 WNG adds'!I534</f>
        <v>5840</v>
      </c>
      <c r="S531" s="126">
        <f>IF(ISERR(data!AA533),"",data!AA533)</f>
        <v>26280</v>
      </c>
    </row>
    <row r="532" spans="1:19">
      <c r="A532">
        <v>1902</v>
      </c>
      <c r="B532" s="126"/>
      <c r="C532" s="126"/>
      <c r="D532" s="126"/>
      <c r="E532" s="126"/>
      <c r="F532" s="126"/>
      <c r="G532" s="126"/>
      <c r="H532" s="126"/>
      <c r="I532" s="126"/>
      <c r="J532" s="126"/>
      <c r="K532" s="126"/>
      <c r="L532" s="126">
        <v>80</v>
      </c>
      <c r="M532" s="126">
        <v>1.1133999999999999</v>
      </c>
      <c r="N532" s="126">
        <v>320</v>
      </c>
      <c r="O532" s="126">
        <v>1440</v>
      </c>
      <c r="P532" s="126">
        <f>IF(ISERR(data!X534),"",data!X534)</f>
        <v>295.47917388507744</v>
      </c>
      <c r="Q532" s="126">
        <f>IF(ISERR(data!Y534),"",data!Y534)</f>
        <v>20.667490265834115</v>
      </c>
      <c r="R532" s="126">
        <f>'data 2 WNG adds'!I535</f>
        <v>5940</v>
      </c>
      <c r="S532" s="126">
        <f>IF(ISERR(data!AA534),"",data!AA534)</f>
        <v>26730</v>
      </c>
    </row>
    <row r="533" spans="1:19">
      <c r="A533">
        <v>1903</v>
      </c>
      <c r="B533" s="126"/>
      <c r="C533" s="126"/>
      <c r="D533" s="126"/>
      <c r="E533" s="126"/>
      <c r="F533" s="126"/>
      <c r="G533" s="126"/>
      <c r="H533" s="126"/>
      <c r="I533" s="126"/>
      <c r="J533" s="126"/>
      <c r="K533" s="126"/>
      <c r="L533" s="126">
        <v>80</v>
      </c>
      <c r="M533" s="126">
        <v>1.0528</v>
      </c>
      <c r="N533" s="126">
        <v>320</v>
      </c>
      <c r="O533" s="126">
        <v>1440</v>
      </c>
      <c r="P533" s="126">
        <f>IF(ISERR(data!X535),"",data!X535)</f>
        <v>274.69288413899272</v>
      </c>
      <c r="Q533" s="126">
        <f>IF(ISERR(data!Y535),"",data!Y535)</f>
        <v>19.213579198798641</v>
      </c>
      <c r="R533" s="126">
        <f>'data 2 WNG adds'!I536</f>
        <v>5840</v>
      </c>
      <c r="S533" s="126">
        <f>IF(ISERR(data!AA535),"",data!AA535)</f>
        <v>26280</v>
      </c>
    </row>
    <row r="534" spans="1:19">
      <c r="A534">
        <v>1904</v>
      </c>
      <c r="B534" s="126"/>
      <c r="C534" s="126"/>
      <c r="D534" s="126"/>
      <c r="E534" s="126"/>
      <c r="F534" s="126"/>
      <c r="G534" s="126"/>
      <c r="H534" s="126"/>
      <c r="I534" s="126"/>
      <c r="J534" s="126"/>
      <c r="K534" s="126"/>
      <c r="L534" s="126">
        <v>80</v>
      </c>
      <c r="M534" s="126">
        <v>1.0688</v>
      </c>
      <c r="N534" s="126">
        <v>320</v>
      </c>
      <c r="O534" s="126">
        <v>1440</v>
      </c>
      <c r="P534" s="126">
        <f>IF(ISERR(data!X536),"",data!X536)</f>
        <v>281.72440066370706</v>
      </c>
      <c r="Q534" s="126">
        <f>IF(ISERR(data!Y536),"",data!Y536)</f>
        <v>19.705403368393444</v>
      </c>
      <c r="R534" s="126">
        <f>'data 2 WNG adds'!I537</f>
        <v>5900</v>
      </c>
      <c r="S534" s="126">
        <f>IF(ISERR(data!AA536),"",data!AA536)</f>
        <v>26550</v>
      </c>
    </row>
    <row r="535" spans="1:19">
      <c r="A535">
        <v>1905</v>
      </c>
      <c r="B535" s="126"/>
      <c r="C535" s="126"/>
      <c r="D535" s="126"/>
      <c r="E535" s="126"/>
      <c r="F535" s="126"/>
      <c r="G535" s="126"/>
      <c r="H535" s="126"/>
      <c r="I535" s="126"/>
      <c r="J535" s="126"/>
      <c r="K535" s="126"/>
      <c r="L535" s="126">
        <v>80</v>
      </c>
      <c r="M535" s="126">
        <v>1.1033999999999999</v>
      </c>
      <c r="N535" s="126">
        <v>320</v>
      </c>
      <c r="O535" s="126">
        <v>1440</v>
      </c>
      <c r="P535" s="126">
        <f>IF(ISERR(data!X537),"",data!X537)</f>
        <v>285.93322839894768</v>
      </c>
      <c r="Q535" s="126">
        <f>IF(ISERR(data!Y537),"",data!Y537)</f>
        <v>19.999792665293569</v>
      </c>
      <c r="R535" s="126">
        <f>'data 2 WNG adds'!I538</f>
        <v>5800</v>
      </c>
      <c r="S535" s="126">
        <f>IF(ISERR(data!AA537),"",data!AA537)</f>
        <v>26100</v>
      </c>
    </row>
    <row r="536" spans="1:19">
      <c r="A536">
        <v>1906</v>
      </c>
      <c r="B536" s="126"/>
      <c r="C536" s="126"/>
      <c r="D536" s="126"/>
      <c r="E536" s="126"/>
      <c r="F536" s="126"/>
      <c r="G536" s="126"/>
      <c r="H536" s="126"/>
      <c r="I536" s="126"/>
      <c r="J536" s="126"/>
      <c r="K536" s="126"/>
      <c r="L536" s="126">
        <v>70</v>
      </c>
      <c r="M536" s="126">
        <v>0.97309999999999997</v>
      </c>
      <c r="N536" s="126">
        <v>280</v>
      </c>
      <c r="O536" s="126">
        <v>1260</v>
      </c>
      <c r="P536" s="126">
        <f>IF(ISERR(data!X538),"",data!X538)</f>
        <v>268.31459266391164</v>
      </c>
      <c r="Q536" s="126">
        <f>IF(ISERR(data!Y538),"",data!Y538)</f>
        <v>18.767445296227351</v>
      </c>
      <c r="R536" s="126">
        <f>'data 2 WNG adds'!I539</f>
        <v>5400</v>
      </c>
      <c r="S536" s="126">
        <f>IF(ISERR(data!AA538),"",data!AA538)</f>
        <v>24300</v>
      </c>
    </row>
    <row r="537" spans="1:19">
      <c r="A537">
        <v>1907</v>
      </c>
      <c r="B537" s="126"/>
      <c r="C537" s="126"/>
      <c r="D537" s="126"/>
      <c r="E537" s="126"/>
      <c r="F537" s="126"/>
      <c r="G537" s="126"/>
      <c r="H537" s="126"/>
      <c r="I537" s="126"/>
      <c r="J537" s="126"/>
      <c r="K537" s="126"/>
      <c r="L537" s="126">
        <v>70</v>
      </c>
      <c r="M537" s="126">
        <v>0.92420000000000002</v>
      </c>
      <c r="N537" s="126">
        <v>280</v>
      </c>
      <c r="O537" s="126">
        <v>1260</v>
      </c>
      <c r="P537" s="126">
        <f>IF(ISERR(data!X539),"",data!X539)</f>
        <v>250.09392726868012</v>
      </c>
      <c r="Q537" s="126">
        <f>IF(ISERR(data!Y539),"",data!Y539)</f>
        <v>17.492988556208736</v>
      </c>
      <c r="R537" s="126">
        <f>'data 2 WNG adds'!I540</f>
        <v>5300</v>
      </c>
      <c r="S537" s="126">
        <f>IF(ISERR(data!AA539),"",data!AA539)</f>
        <v>23850</v>
      </c>
    </row>
    <row r="538" spans="1:19">
      <c r="A538">
        <v>1908</v>
      </c>
      <c r="B538" s="126"/>
      <c r="C538" s="126"/>
      <c r="D538" s="126"/>
      <c r="E538" s="126"/>
      <c r="F538" s="126"/>
      <c r="G538" s="126"/>
      <c r="H538" s="126"/>
      <c r="I538" s="126"/>
      <c r="J538" s="126"/>
      <c r="K538" s="126"/>
      <c r="L538" s="126">
        <v>70</v>
      </c>
      <c r="M538" s="126">
        <v>0.91149999999999998</v>
      </c>
      <c r="N538" s="126">
        <v>280</v>
      </c>
      <c r="O538" s="126">
        <v>1260</v>
      </c>
      <c r="P538" s="126">
        <f>IF(ISERR(data!X540),"",data!X540)</f>
        <v>238.28359022793128</v>
      </c>
      <c r="Q538" s="126">
        <f>IF(ISERR(data!Y540),"",data!Y540)</f>
        <v>16.666906559916058</v>
      </c>
      <c r="R538" s="126">
        <f>'data 2 WNG adds'!I541</f>
        <v>5120</v>
      </c>
      <c r="S538" s="126">
        <f>IF(ISERR(data!AA540),"",data!AA540)</f>
        <v>23040</v>
      </c>
    </row>
    <row r="539" spans="1:19">
      <c r="A539">
        <v>1909</v>
      </c>
      <c r="B539" s="126"/>
      <c r="C539" s="126"/>
      <c r="D539" s="126"/>
      <c r="E539" s="126"/>
      <c r="F539" s="126"/>
      <c r="G539" s="126"/>
      <c r="H539" s="126"/>
      <c r="I539" s="126"/>
      <c r="J539" s="126"/>
      <c r="K539" s="126"/>
      <c r="L539" s="126">
        <v>70</v>
      </c>
      <c r="M539" s="126">
        <v>0.91830000000000001</v>
      </c>
      <c r="N539" s="126">
        <v>280</v>
      </c>
      <c r="O539" s="126">
        <v>1260</v>
      </c>
      <c r="P539" s="126">
        <f>IF(ISERR(data!X541),"",data!X541)</f>
        <v>263.50121070804562</v>
      </c>
      <c r="Q539" s="126">
        <f>IF(ISERR(data!Y541),"",data!Y541)</f>
        <v>18.430770046291482</v>
      </c>
      <c r="R539" s="126">
        <f>'data 2 WNG adds'!I542</f>
        <v>5620</v>
      </c>
      <c r="S539" s="126">
        <f>IF(ISERR(data!AA541),"",data!AA541)</f>
        <v>25290</v>
      </c>
    </row>
    <row r="540" spans="1:19">
      <c r="A540">
        <v>1910</v>
      </c>
      <c r="B540" s="126"/>
      <c r="C540" s="126"/>
      <c r="D540" s="126"/>
      <c r="E540" s="126"/>
      <c r="F540" s="126"/>
      <c r="G540" s="126"/>
      <c r="H540" s="126"/>
      <c r="I540" s="126"/>
      <c r="J540" s="126"/>
      <c r="K540" s="126"/>
      <c r="L540" s="126">
        <v>13.75</v>
      </c>
      <c r="M540" s="126">
        <v>1.0542</v>
      </c>
      <c r="N540" s="126">
        <v>330</v>
      </c>
      <c r="O540" s="126">
        <v>1485</v>
      </c>
      <c r="P540" s="126">
        <f>IF(ISERR(data!X542),"",data!X542)</f>
        <v>293.76014604349763</v>
      </c>
      <c r="Q540" s="126">
        <f>IF(ISERR(data!Y542),"",data!Y542)</f>
        <v>20.547251703111019</v>
      </c>
      <c r="R540" s="126">
        <f>'data 2 WNG adds'!I543</f>
        <v>6432</v>
      </c>
      <c r="S540" s="126">
        <f>IF(ISERR(data!AA542),"",data!AA542)</f>
        <v>28944</v>
      </c>
    </row>
    <row r="541" spans="1:19">
      <c r="A541">
        <v>1911</v>
      </c>
      <c r="B541" s="126"/>
      <c r="C541" s="126"/>
      <c r="D541" s="126"/>
      <c r="E541" s="126"/>
      <c r="F541" s="126"/>
      <c r="G541" s="126"/>
      <c r="H541" s="126"/>
      <c r="I541" s="126"/>
      <c r="J541" s="126"/>
      <c r="K541" s="126"/>
      <c r="L541" s="126">
        <v>13.75</v>
      </c>
      <c r="M541" s="126">
        <v>0.95789999999999997</v>
      </c>
      <c r="N541" s="126">
        <v>330</v>
      </c>
      <c r="O541" s="126">
        <v>1485</v>
      </c>
      <c r="P541" s="126">
        <f>IF(ISERR(data!X543),"",data!X543)</f>
        <v>263.94093567112674</v>
      </c>
      <c r="Q541" s="126">
        <f>IF(ISERR(data!Y543),"",data!Y543)</f>
        <v>18.461526905648537</v>
      </c>
      <c r="R541" s="126">
        <f>'data 2 WNG adds'!I544</f>
        <v>6360</v>
      </c>
      <c r="S541" s="126">
        <f>IF(ISERR(data!AA543),"",data!AA543)</f>
        <v>28620</v>
      </c>
    </row>
    <row r="542" spans="1:19">
      <c r="A542">
        <v>1912</v>
      </c>
      <c r="B542" s="126"/>
      <c r="C542" s="126"/>
      <c r="D542" s="126"/>
      <c r="E542" s="126"/>
      <c r="F542" s="126"/>
      <c r="G542" s="126"/>
      <c r="H542" s="126"/>
      <c r="I542" s="126"/>
      <c r="J542" s="126"/>
      <c r="K542" s="126"/>
      <c r="L542" s="126">
        <v>0</v>
      </c>
      <c r="M542" s="126">
        <v>0</v>
      </c>
      <c r="N542" s="126">
        <v>0</v>
      </c>
      <c r="O542" s="126">
        <v>0</v>
      </c>
      <c r="P542" s="126">
        <f>IF(ISERR(data!X544),"",data!X544)</f>
        <v>204.53840464705061</v>
      </c>
      <c r="Q542" s="126">
        <f>IF(ISERR(data!Y544),"",data!Y544)</f>
        <v>14.306576776461096</v>
      </c>
      <c r="R542" s="126">
        <f>'data 2 WNG adds'!I545</f>
        <v>5040</v>
      </c>
      <c r="S542" s="126">
        <f>IF(ISERR(data!AA544),"",data!AA544)</f>
        <v>22680</v>
      </c>
    </row>
    <row r="543" spans="1:19">
      <c r="A543">
        <v>1913</v>
      </c>
      <c r="B543" s="126"/>
      <c r="C543" s="126"/>
      <c r="D543" s="126"/>
      <c r="E543" s="126"/>
      <c r="F543" s="126"/>
      <c r="G543" s="126"/>
      <c r="H543" s="126"/>
      <c r="I543" s="126"/>
      <c r="J543" s="126"/>
      <c r="K543" s="126"/>
      <c r="L543" s="126">
        <v>13.75</v>
      </c>
      <c r="M543" s="126">
        <v>0.95069999999999999</v>
      </c>
      <c r="N543" s="126">
        <v>330</v>
      </c>
      <c r="O543" s="126">
        <v>1485</v>
      </c>
      <c r="P543" s="126">
        <f>IF(ISERR(data!X545),"",data!X545)</f>
        <v>242.19640998861041</v>
      </c>
      <c r="Q543" s="126">
        <f>IF(ISERR(data!Y545),"",data!Y545)</f>
        <v>16.940591379230099</v>
      </c>
      <c r="R543" s="126">
        <f>'data 2 WNG adds'!I546</f>
        <v>5880</v>
      </c>
      <c r="S543" s="126">
        <f>IF(ISERR(data!AA545),"",data!AA545)</f>
        <v>26460</v>
      </c>
    </row>
    <row r="544" spans="1:19">
      <c r="A544">
        <v>1914</v>
      </c>
      <c r="B544" s="126"/>
      <c r="C544" s="126"/>
      <c r="D544" s="126"/>
      <c r="E544" s="126"/>
      <c r="F544" s="126"/>
      <c r="G544" s="126"/>
      <c r="H544" s="126"/>
      <c r="I544" s="126"/>
      <c r="J544" s="126"/>
      <c r="K544" s="126"/>
      <c r="L544" s="126">
        <v>13.75</v>
      </c>
      <c r="M544" s="126">
        <v>0.95069999999999999</v>
      </c>
      <c r="N544" s="126">
        <v>330</v>
      </c>
      <c r="O544" s="126">
        <v>1485</v>
      </c>
      <c r="P544" s="126">
        <f>IF(ISERR(data!X546),"",data!X546)</f>
        <v>234.2879557849007</v>
      </c>
      <c r="Q544" s="126">
        <f>IF(ISERR(data!Y546),"",data!Y546)</f>
        <v>16.387429211745037</v>
      </c>
      <c r="R544" s="126">
        <f>'data 2 WNG adds'!I547</f>
        <v>5688</v>
      </c>
      <c r="S544" s="126">
        <f>IF(ISERR(data!AA546),"",data!AA546)</f>
        <v>25596</v>
      </c>
    </row>
    <row r="545" spans="1:19">
      <c r="A545">
        <v>1915</v>
      </c>
      <c r="B545" s="126"/>
      <c r="C545" s="126"/>
      <c r="D545" s="126"/>
      <c r="E545" s="126"/>
      <c r="F545" s="126"/>
      <c r="G545" s="126"/>
      <c r="H545" s="126"/>
      <c r="I545" s="126"/>
      <c r="J545" s="126"/>
      <c r="K545" s="126"/>
      <c r="L545" s="126">
        <v>0</v>
      </c>
      <c r="M545" s="126">
        <v>0</v>
      </c>
      <c r="N545" s="126">
        <v>0</v>
      </c>
      <c r="O545" s="126">
        <v>0</v>
      </c>
      <c r="P545" s="126">
        <f>IF(ISERR(data!X547),"",data!X547)</f>
        <v>178.60479556697388</v>
      </c>
      <c r="Q545" s="126">
        <f>IF(ISERR(data!Y547),"",data!Y547)</f>
        <v>12.492632984168997</v>
      </c>
      <c r="R545" s="126">
        <f>'data 2 WNG adds'!I548</f>
        <v>5160</v>
      </c>
      <c r="S545" s="126">
        <f>IF(ISERR(data!AA547),"",data!AA547)</f>
        <v>23220</v>
      </c>
    </row>
    <row r="546" spans="1:19">
      <c r="A546">
        <v>1916</v>
      </c>
      <c r="B546" s="126"/>
      <c r="C546" s="126"/>
      <c r="D546" s="126"/>
      <c r="E546" s="126"/>
      <c r="F546" s="126"/>
      <c r="G546" s="126"/>
      <c r="H546" s="126"/>
      <c r="I546" s="126"/>
      <c r="J546" s="126"/>
      <c r="K546" s="126"/>
      <c r="L546" s="126">
        <v>13.5</v>
      </c>
      <c r="M546" s="126">
        <v>0.6966</v>
      </c>
      <c r="N546" s="126">
        <v>324</v>
      </c>
      <c r="O546" s="126">
        <v>1458</v>
      </c>
      <c r="P546" s="126" t="str">
        <f>IF(ISERR(data!X548),"",data!X548)</f>
        <v/>
      </c>
      <c r="Q546" s="126" t="str">
        <f>IF(ISERR(data!Y548),"",data!Y548)</f>
        <v/>
      </c>
      <c r="R546" s="126" t="str">
        <f>'data 2 WNG adds'!I549</f>
        <v/>
      </c>
      <c r="S546" s="126" t="str">
        <f>IF(ISERR(data!AA548),"",data!AA548)</f>
        <v/>
      </c>
    </row>
    <row r="547" spans="1:19">
      <c r="A547">
        <v>1917</v>
      </c>
      <c r="B547" s="126"/>
      <c r="C547" s="126"/>
      <c r="D547" s="126"/>
      <c r="E547" s="126"/>
      <c r="F547" s="126"/>
      <c r="G547" s="126"/>
      <c r="H547" s="126"/>
      <c r="I547" s="126"/>
      <c r="J547" s="126"/>
      <c r="K547" s="126"/>
      <c r="L547" s="126">
        <v>13.05</v>
      </c>
      <c r="M547" s="126">
        <v>0.56399999999999995</v>
      </c>
      <c r="N547" s="126">
        <v>313.2</v>
      </c>
      <c r="O547" s="126">
        <v>1409.4</v>
      </c>
      <c r="P547" s="126" t="str">
        <f>IF(ISERR(data!X549),"",data!X549)</f>
        <v/>
      </c>
      <c r="Q547" s="126" t="str">
        <f>IF(ISERR(data!Y549),"",data!Y549)</f>
        <v/>
      </c>
      <c r="R547" s="126" t="str">
        <f>'data 2 WNG adds'!I550</f>
        <v/>
      </c>
      <c r="S547" s="126" t="str">
        <f>IF(ISERR(data!AA549),"",data!AA549)</f>
        <v/>
      </c>
    </row>
    <row r="548" spans="1:19">
      <c r="A548">
        <v>1918</v>
      </c>
      <c r="B548" s="126"/>
      <c r="C548" s="126"/>
      <c r="D548" s="126"/>
      <c r="E548" s="126"/>
      <c r="F548" s="126"/>
      <c r="G548" s="126"/>
      <c r="H548" s="126"/>
      <c r="I548" s="126"/>
      <c r="J548" s="126"/>
      <c r="K548" s="126"/>
      <c r="L548" s="126">
        <v>13.75</v>
      </c>
      <c r="M548" s="126">
        <v>0.45929999999999999</v>
      </c>
      <c r="N548" s="126">
        <v>330</v>
      </c>
      <c r="O548" s="126">
        <v>1485</v>
      </c>
      <c r="P548" s="126">
        <f>IF(ISERR(data!X550),"",data!X550)</f>
        <v>112.22746001641221</v>
      </c>
      <c r="Q548" s="126">
        <f>IF(ISERR(data!Y550),"",data!Y550)</f>
        <v>7.8498254443834634</v>
      </c>
      <c r="R548" s="126">
        <f>'data 2 WNG adds'!I551</f>
        <v>5640</v>
      </c>
      <c r="S548" s="126">
        <f>IF(ISERR(data!AA550),"",data!AA550)</f>
        <v>25380</v>
      </c>
    </row>
    <row r="549" spans="1:19">
      <c r="A549">
        <v>1919</v>
      </c>
      <c r="B549" s="126"/>
      <c r="C549" s="126"/>
      <c r="D549" s="126"/>
      <c r="E549" s="126"/>
      <c r="F549" s="126"/>
      <c r="G549" s="126"/>
      <c r="H549" s="126"/>
      <c r="I549" s="126"/>
      <c r="J549" s="126"/>
      <c r="K549" s="126"/>
      <c r="L549" s="126">
        <v>13.75</v>
      </c>
      <c r="M549" s="126">
        <v>0.36709999999999998</v>
      </c>
      <c r="N549" s="126">
        <v>330</v>
      </c>
      <c r="O549" s="126">
        <v>1414.2856999999999</v>
      </c>
      <c r="P549" s="126">
        <f>IF(ISERR(data!X551),"",data!X551)</f>
        <v>91.794557721630767</v>
      </c>
      <c r="Q549" s="126">
        <f>IF(ISERR(data!Y551),"",data!Y551)</f>
        <v>6.4206323011659263</v>
      </c>
      <c r="R549" s="126">
        <f>'data 2 WNG adds'!I552</f>
        <v>5772</v>
      </c>
      <c r="S549" s="126">
        <f>IF(ISERR(data!AA551),"",data!AA551)</f>
        <v>24737.142857142862</v>
      </c>
    </row>
    <row r="550" spans="1:19">
      <c r="A550">
        <v>1920</v>
      </c>
      <c r="B550" s="126"/>
      <c r="C550" s="126"/>
      <c r="D550" s="126"/>
      <c r="E550" s="126"/>
      <c r="F550" s="126"/>
      <c r="G550" s="126"/>
      <c r="H550" s="126"/>
      <c r="I550" s="126"/>
      <c r="J550" s="126"/>
      <c r="K550" s="126"/>
      <c r="L550" s="126">
        <v>13.75</v>
      </c>
      <c r="M550" s="126">
        <v>0.26629999999999998</v>
      </c>
      <c r="N550" s="126">
        <v>330</v>
      </c>
      <c r="O550" s="126">
        <v>660</v>
      </c>
      <c r="P550" s="126">
        <f>IF(ISERR(data!X552),"",data!X552)</f>
        <v>63.688531752564344</v>
      </c>
      <c r="Q550" s="126">
        <f>IF(ISERR(data!Y552),"",data!Y552)</f>
        <v>4.4547373431920469</v>
      </c>
      <c r="R550" s="126">
        <f>'data 2 WNG adds'!I553</f>
        <v>5520</v>
      </c>
      <c r="S550" s="126">
        <f>IF(ISERR(data!AA552),"",data!AA552)</f>
        <v>11040.000000000002</v>
      </c>
    </row>
    <row r="551" spans="1:19">
      <c r="A551">
        <v>1921</v>
      </c>
      <c r="B551" s="126"/>
      <c r="C551" s="126"/>
      <c r="D551" s="126"/>
      <c r="E551" s="126"/>
      <c r="F551" s="126"/>
      <c r="G551" s="126"/>
      <c r="H551" s="126"/>
      <c r="I551" s="126"/>
      <c r="J551" s="126"/>
      <c r="K551" s="126"/>
      <c r="L551" s="126">
        <v>15.42</v>
      </c>
      <c r="M551" s="126">
        <v>0.3417</v>
      </c>
      <c r="N551" s="126">
        <v>370.08</v>
      </c>
      <c r="O551" s="126">
        <v>547.81579999999997</v>
      </c>
      <c r="P551" s="126" t="str">
        <f>IF(ISERR(data!X553),"",data!X553)</f>
        <v/>
      </c>
      <c r="Q551" s="126" t="str">
        <f>IF(ISERR(data!Y553),"",data!Y553)</f>
        <v/>
      </c>
      <c r="R551" s="126" t="str">
        <f>'data 2 WNG adds'!I554</f>
        <v/>
      </c>
      <c r="S551" s="126" t="str">
        <f>IF(ISERR(data!AA553),"",data!AA553)</f>
        <v/>
      </c>
    </row>
    <row r="552" spans="1:19">
      <c r="A552">
        <v>1922</v>
      </c>
      <c r="B552" s="126"/>
      <c r="C552" s="126"/>
      <c r="D552" s="126"/>
      <c r="E552" s="126"/>
      <c r="F552" s="126"/>
      <c r="G552" s="126"/>
      <c r="H552" s="126"/>
      <c r="I552" s="126"/>
      <c r="J552" s="126"/>
      <c r="K552" s="126"/>
      <c r="L552" s="126">
        <v>17.100000000000001</v>
      </c>
      <c r="M552" s="126">
        <v>0.39410000000000001</v>
      </c>
      <c r="N552" s="126">
        <v>410.4</v>
      </c>
      <c r="O552" s="126">
        <v>785.8723</v>
      </c>
      <c r="P552" s="126">
        <f>IF(ISERR(data!X554),"",data!X554)</f>
        <v>76.768023993260641</v>
      </c>
      <c r="Q552" s="126">
        <f>IF(ISERR(data!Y554),"",data!Y554)</f>
        <v>5.3695912566248118</v>
      </c>
      <c r="R552" s="126">
        <f>'data 2 WNG adds'!I555</f>
        <v>5591.28</v>
      </c>
      <c r="S552" s="126">
        <f>IF(ISERR(data!AA554),"",data!AA554)</f>
        <v>10706.706382978724</v>
      </c>
    </row>
    <row r="553" spans="1:19">
      <c r="A553">
        <v>1923</v>
      </c>
      <c r="B553" s="126"/>
      <c r="C553" s="126"/>
      <c r="D553" s="126"/>
      <c r="E553" s="126"/>
      <c r="F553" s="126"/>
      <c r="G553" s="126"/>
      <c r="H553" s="126"/>
      <c r="I553" s="126"/>
      <c r="J553" s="126"/>
      <c r="K553" s="126"/>
      <c r="L553" s="126">
        <v>18.78</v>
      </c>
      <c r="M553" s="126">
        <v>0.39</v>
      </c>
      <c r="N553" s="126">
        <v>450.72</v>
      </c>
      <c r="O553" s="126">
        <v>704.25</v>
      </c>
      <c r="P553" s="126">
        <f>IF(ISERR(data!X555),"",data!X555)</f>
        <v>94.105855201801205</v>
      </c>
      <c r="Q553" s="126">
        <f>IF(ISERR(data!Y555),"",data!Y555)</f>
        <v>6.5822975635422463</v>
      </c>
      <c r="R553" s="126">
        <f>'data 2 WNG adds'!I556</f>
        <v>7608</v>
      </c>
      <c r="S553" s="126">
        <f>IF(ISERR(data!AA555),"",data!AA555)</f>
        <v>11887.500000000002</v>
      </c>
    </row>
    <row r="554" spans="1:19">
      <c r="A554">
        <v>1924</v>
      </c>
      <c r="B554" s="126"/>
      <c r="C554" s="126"/>
      <c r="D554" s="126"/>
      <c r="E554" s="126"/>
      <c r="F554" s="126"/>
      <c r="G554" s="126"/>
      <c r="H554" s="126"/>
      <c r="I554" s="126"/>
      <c r="J554" s="126"/>
      <c r="K554" s="126"/>
      <c r="L554" s="126">
        <v>20.46</v>
      </c>
      <c r="M554" s="126">
        <v>0.37230000000000002</v>
      </c>
      <c r="N554" s="126">
        <v>491.04</v>
      </c>
      <c r="O554" s="126">
        <v>533.73910000000001</v>
      </c>
      <c r="P554" s="126">
        <f>IF(ISERR(data!X556),"",data!X556)</f>
        <v>80.645421156250521</v>
      </c>
      <c r="Q554" s="126">
        <f>IF(ISERR(data!Y556),"",data!Y556)</f>
        <v>5.6407984184332234</v>
      </c>
      <c r="R554" s="126">
        <f>'data 2 WNG adds'!I557</f>
        <v>7440</v>
      </c>
      <c r="S554" s="126">
        <f>IF(ISERR(data!AA556),"",data!AA556)</f>
        <v>8086.9565217391319</v>
      </c>
    </row>
    <row r="555" spans="1:19">
      <c r="A555">
        <v>1925</v>
      </c>
      <c r="B555" s="126"/>
      <c r="C555" s="126"/>
      <c r="D555" s="126"/>
      <c r="E555" s="126"/>
      <c r="F555" s="126"/>
      <c r="G555" s="126"/>
      <c r="H555" s="126"/>
      <c r="I555" s="126"/>
      <c r="J555" s="126"/>
      <c r="K555" s="126"/>
      <c r="L555" s="126">
        <v>22.14</v>
      </c>
      <c r="M555" s="126">
        <v>0.37609999999999999</v>
      </c>
      <c r="N555" s="126">
        <v>531.36</v>
      </c>
      <c r="O555" s="126">
        <v>669.78150000000005</v>
      </c>
      <c r="P555" s="126">
        <f>IF(ISERR(data!X557),"",data!X557)</f>
        <v>83.845159432450799</v>
      </c>
      <c r="Q555" s="126">
        <f>IF(ISERR(data!Y557),"",data!Y557)</f>
        <v>5.8646062719853882</v>
      </c>
      <c r="R555" s="126">
        <f>'data 2 WNG adds'!I558</f>
        <v>8284.7999999999993</v>
      </c>
      <c r="S555" s="126">
        <f>IF(ISERR(data!AA557),"",data!AA557)</f>
        <v>10443.025210084033</v>
      </c>
    </row>
    <row r="556" spans="1:19">
      <c r="A556">
        <v>1926</v>
      </c>
      <c r="B556" s="126"/>
      <c r="C556" s="126"/>
      <c r="D556" s="126"/>
      <c r="E556" s="126"/>
      <c r="F556" s="126"/>
      <c r="G556" s="126"/>
      <c r="H556" s="126"/>
      <c r="I556" s="126"/>
      <c r="J556" s="126"/>
      <c r="K556" s="126"/>
      <c r="L556" s="126">
        <v>25.5</v>
      </c>
      <c r="M556" s="126">
        <v>0.3327</v>
      </c>
      <c r="N556" s="126">
        <v>612</v>
      </c>
      <c r="O556" s="126">
        <v>535.79769999999996</v>
      </c>
      <c r="P556" s="126">
        <f>IF(ISERR(data!X558),"",data!X558)</f>
        <v>57.821245357311689</v>
      </c>
      <c r="Q556" s="126">
        <f>IF(ISERR(data!Y558),"",data!Y558)</f>
        <v>4.0443460358577825</v>
      </c>
      <c r="R556" s="126">
        <f>'data 2 WNG adds'!I559</f>
        <v>7440</v>
      </c>
      <c r="S556" s="126">
        <f>IF(ISERR(data!AA558),"",data!AA558)</f>
        <v>6513.618677042803</v>
      </c>
    </row>
    <row r="557" spans="1:19">
      <c r="A557">
        <v>1927</v>
      </c>
      <c r="B557" s="126"/>
      <c r="C557" s="126"/>
      <c r="D557" s="126"/>
      <c r="E557" s="126"/>
      <c r="F557" s="126"/>
      <c r="G557" s="126"/>
      <c r="H557" s="126"/>
      <c r="I557" s="126"/>
      <c r="J557" s="126"/>
      <c r="K557" s="126"/>
      <c r="L557" s="126">
        <v>50</v>
      </c>
      <c r="M557" s="126">
        <v>0.62519999999999998</v>
      </c>
      <c r="N557" s="126">
        <v>1200</v>
      </c>
      <c r="O557" s="126">
        <v>1111.1111000000001</v>
      </c>
      <c r="P557" s="126">
        <f>IF(ISERR(data!X559),"",data!X559)</f>
        <v>205.49110027686271</v>
      </c>
      <c r="Q557" s="126">
        <f>IF(ISERR(data!Y559),"",data!Y559)</f>
        <v>14.373213715357851</v>
      </c>
      <c r="R557" s="126">
        <f>'data 2 WNG adds'!I560</f>
        <v>27588.48</v>
      </c>
      <c r="S557" s="126">
        <f>IF(ISERR(data!AA559),"",data!AA559)</f>
        <v>25544.888888888894</v>
      </c>
    </row>
    <row r="558" spans="1:19">
      <c r="A558">
        <v>1928</v>
      </c>
      <c r="B558" s="126"/>
      <c r="C558" s="126"/>
      <c r="D558" s="126"/>
      <c r="E558" s="126"/>
      <c r="F558" s="126"/>
      <c r="G558" s="126"/>
      <c r="H558" s="126"/>
      <c r="I558" s="126"/>
      <c r="J558" s="126"/>
      <c r="K558" s="126"/>
      <c r="L558" s="126">
        <v>40</v>
      </c>
      <c r="M558" s="126">
        <v>0.50109999999999999</v>
      </c>
      <c r="N558" s="126">
        <v>960</v>
      </c>
      <c r="O558" s="126">
        <v>877.15740000000005</v>
      </c>
      <c r="P558" s="126">
        <f>IF(ISERR(data!X560),"",data!X560)</f>
        <v>541.736276409011</v>
      </c>
      <c r="Q558" s="126">
        <f>IF(ISERR(data!Y560),"",data!Y560)</f>
        <v>37.892109525414853</v>
      </c>
      <c r="R558" s="126">
        <f>'data 2 WNG adds'!I561</f>
        <v>72600</v>
      </c>
      <c r="S558" s="126">
        <f>IF(ISERR(data!AA560),"",data!AA560)</f>
        <v>66335.025380710678</v>
      </c>
    </row>
    <row r="559" spans="1:19">
      <c r="A559">
        <v>1929</v>
      </c>
      <c r="B559" s="126"/>
      <c r="C559" s="126"/>
      <c r="D559" s="126"/>
      <c r="E559" s="126"/>
      <c r="F559" s="126"/>
      <c r="G559" s="126"/>
      <c r="H559" s="126"/>
      <c r="I559" s="126"/>
      <c r="J559" s="126"/>
      <c r="K559" s="126"/>
      <c r="L559" s="126">
        <v>47.5</v>
      </c>
      <c r="M559" s="126">
        <v>1.4275</v>
      </c>
      <c r="N559" s="126">
        <v>2903.4375</v>
      </c>
      <c r="O559" s="126">
        <v>2652.8870999999999</v>
      </c>
      <c r="P559" s="126">
        <f>IF(ISERR(data!X561),"",data!X561)</f>
        <v>483.35270557982864</v>
      </c>
      <c r="Q559" s="126">
        <f>IF(ISERR(data!Y561),"",data!Y561)</f>
        <v>33.808431254857389</v>
      </c>
      <c r="R559" s="126">
        <f>'data 2 WNG adds'!I562</f>
        <v>68765.625</v>
      </c>
      <c r="S559" s="126">
        <f>IF(ISERR(data!AA561),"",data!AA561)</f>
        <v>62831.535532994945</v>
      </c>
    </row>
    <row r="560" spans="1:19">
      <c r="A560">
        <v>1930</v>
      </c>
      <c r="B560" s="126"/>
      <c r="C560" s="126"/>
      <c r="D560" s="126"/>
      <c r="E560" s="126"/>
      <c r="F560" s="126"/>
      <c r="G560" s="126"/>
      <c r="H560" s="126"/>
      <c r="I560" s="126"/>
      <c r="J560" s="126"/>
      <c r="K560" s="126"/>
      <c r="L560" s="126">
        <v>50</v>
      </c>
      <c r="M560" s="126">
        <v>1.4923999999999999</v>
      </c>
      <c r="N560" s="126">
        <v>3056.25</v>
      </c>
      <c r="O560" s="126">
        <v>2792.5127000000002</v>
      </c>
      <c r="P560" s="126">
        <f>IF(ISERR(data!X562),"",data!X562)</f>
        <v>409.66462983199762</v>
      </c>
      <c r="Q560" s="126">
        <f>IF(ISERR(data!Y562),"",data!Y562)</f>
        <v>28.654269057224209</v>
      </c>
      <c r="R560" s="126">
        <f>'data 2 WNG adds'!I563</f>
        <v>58680</v>
      </c>
      <c r="S560" s="126">
        <f>IF(ISERR(data!AA562),"",data!AA562)</f>
        <v>53616.243654822356</v>
      </c>
    </row>
    <row r="561" spans="1:19">
      <c r="A561">
        <v>1931</v>
      </c>
      <c r="B561" s="126"/>
      <c r="C561" s="126"/>
      <c r="D561" s="126"/>
      <c r="E561" s="126"/>
      <c r="F561" s="126"/>
      <c r="G561" s="126"/>
      <c r="H561" s="126"/>
      <c r="I561" s="126"/>
      <c r="J561" s="126"/>
      <c r="K561" s="126"/>
      <c r="L561" s="126">
        <v>52.5</v>
      </c>
      <c r="M561" s="126">
        <v>1.6306</v>
      </c>
      <c r="N561" s="126">
        <v>3209.0625</v>
      </c>
      <c r="O561" s="126">
        <v>2932.1383000000001</v>
      </c>
      <c r="P561" s="126">
        <f>IF(ISERR(data!X563),"",data!X563)</f>
        <v>475.12727956521906</v>
      </c>
      <c r="Q561" s="126">
        <f>IF(ISERR(data!Y563),"",data!Y563)</f>
        <v>33.233098280102951</v>
      </c>
      <c r="R561" s="126">
        <f>'data 2 WNG adds'!I564</f>
        <v>65403.75</v>
      </c>
      <c r="S561" s="126">
        <f>IF(ISERR(data!AA563),"",data!AA563)</f>
        <v>59759.771573604077</v>
      </c>
    </row>
    <row r="562" spans="1:19">
      <c r="A562">
        <v>1932</v>
      </c>
      <c r="B562" s="126"/>
      <c r="C562" s="126"/>
      <c r="D562" s="126"/>
      <c r="E562" s="126"/>
      <c r="F562" s="126"/>
      <c r="G562" s="126"/>
      <c r="H562" s="126"/>
      <c r="I562" s="126"/>
      <c r="J562" s="126"/>
      <c r="K562" s="126"/>
      <c r="L562" s="126">
        <v>52.5</v>
      </c>
      <c r="M562" s="126">
        <v>1.7883</v>
      </c>
      <c r="N562" s="126">
        <v>3209.0625</v>
      </c>
      <c r="O562" s="126">
        <v>2932.1383000000001</v>
      </c>
      <c r="P562" s="126">
        <f>IF(ISERR(data!X564),"",data!X564)</f>
        <v>406.1484077916117</v>
      </c>
      <c r="Q562" s="126">
        <f>IF(ISERR(data!Y564),"",data!Y564)</f>
        <v>28.408324533159544</v>
      </c>
      <c r="R562" s="126">
        <f>'data 2 WNG adds'!I565</f>
        <v>50978.25</v>
      </c>
      <c r="S562" s="126">
        <f>IF(ISERR(data!AA564),"",data!AA564)</f>
        <v>46579.111675126922</v>
      </c>
    </row>
    <row r="563" spans="1:19">
      <c r="A563">
        <v>1933</v>
      </c>
      <c r="B563" s="126"/>
      <c r="C563" s="126"/>
      <c r="D563" s="126"/>
      <c r="E563" s="126"/>
      <c r="F563" s="126"/>
      <c r="G563" s="126"/>
      <c r="H563" s="126"/>
      <c r="I563" s="126"/>
      <c r="J563" s="126"/>
      <c r="K563" s="126"/>
      <c r="L563" s="126">
        <v>53.5</v>
      </c>
      <c r="M563" s="126">
        <v>1.8843000000000001</v>
      </c>
      <c r="N563" s="126">
        <v>3270.1875</v>
      </c>
      <c r="O563" s="126">
        <v>2987.9886000000001</v>
      </c>
      <c r="P563" s="126">
        <f>IF(ISERR(data!X565),"",data!X565)</f>
        <v>536.03490235784852</v>
      </c>
      <c r="Q563" s="126">
        <f>IF(ISERR(data!Y565),"",data!Y565)</f>
        <v>37.49332306897881</v>
      </c>
      <c r="R563" s="126">
        <f>'data 2 WNG adds'!I566</f>
        <v>65068.785000000003</v>
      </c>
      <c r="S563" s="126">
        <f>IF(ISERR(data!AA565),"",data!AA565)</f>
        <v>59453.712182741139</v>
      </c>
    </row>
    <row r="564" spans="1:19">
      <c r="A564">
        <v>1934</v>
      </c>
      <c r="B564" s="126"/>
      <c r="C564" s="126"/>
      <c r="D564" s="126"/>
      <c r="E564" s="126"/>
      <c r="F564" s="126"/>
      <c r="G564" s="126"/>
      <c r="H564" s="126"/>
      <c r="I564" s="126"/>
      <c r="J564" s="126"/>
      <c r="K564" s="126"/>
      <c r="L564" s="126">
        <v>53.5</v>
      </c>
      <c r="M564" s="126">
        <v>1.9669000000000001</v>
      </c>
      <c r="N564" s="126">
        <v>3270.1875</v>
      </c>
      <c r="O564" s="126">
        <v>2987.9886000000001</v>
      </c>
      <c r="P564" s="126">
        <f>IF(ISERR(data!X566),"",data!X566)</f>
        <v>413.42817460069239</v>
      </c>
      <c r="Q564" s="126">
        <f>IF(ISERR(data!Y566),"",data!Y566)</f>
        <v>28.917512736463284</v>
      </c>
      <c r="R564" s="126">
        <f>'data 2 WNG adds'!I567</f>
        <v>48077.868799999997</v>
      </c>
      <c r="S564" s="126">
        <f>IF(ISERR(data!AA566),"",data!AA566)</f>
        <v>43929.017177664988</v>
      </c>
    </row>
    <row r="565" spans="1:19">
      <c r="A565">
        <v>1935</v>
      </c>
      <c r="B565" s="126"/>
      <c r="C565" s="126"/>
      <c r="D565" s="126"/>
      <c r="E565" s="126"/>
      <c r="F565" s="126"/>
      <c r="G565" s="126"/>
      <c r="H565" s="126"/>
      <c r="I565" s="126"/>
      <c r="J565" s="126"/>
      <c r="K565" s="126"/>
      <c r="L565" s="126">
        <v>51</v>
      </c>
      <c r="M565" s="126">
        <v>2.0459000000000001</v>
      </c>
      <c r="N565" s="126">
        <v>3117.375</v>
      </c>
      <c r="O565" s="126">
        <v>2848.3629000000001</v>
      </c>
      <c r="P565" s="126">
        <f>IF(ISERR(data!X567),"",data!X567)</f>
        <v>443.07469340730529</v>
      </c>
      <c r="Q565" s="126">
        <f>IF(ISERR(data!Y567),"",data!Y567)</f>
        <v>30.991158505792018</v>
      </c>
      <c r="R565" s="126">
        <f>'data 2 WNG adds'!I568</f>
        <v>47222.73</v>
      </c>
      <c r="S565" s="126">
        <f>IF(ISERR(data!AA567),"",data!AA567)</f>
        <v>43147.67208121829</v>
      </c>
    </row>
    <row r="566" spans="1:19">
      <c r="A566">
        <v>1936</v>
      </c>
      <c r="B566" s="126"/>
      <c r="C566" s="126"/>
      <c r="D566" s="126"/>
      <c r="E566" s="126"/>
      <c r="F566" s="126"/>
      <c r="G566" s="126"/>
      <c r="H566" s="126"/>
      <c r="I566" s="126"/>
      <c r="J566" s="126"/>
      <c r="K566" s="126"/>
      <c r="L566" s="126">
        <v>102.72</v>
      </c>
      <c r="M566" s="126">
        <v>3.8405999999999998</v>
      </c>
      <c r="N566" s="126">
        <v>6278.76</v>
      </c>
      <c r="O566" s="126">
        <v>5736.9381000000003</v>
      </c>
      <c r="P566" s="126">
        <f>IF(ISERR(data!X568),"",data!X568)</f>
        <v>356.95111331785796</v>
      </c>
      <c r="Q566" s="126">
        <f>IF(ISERR(data!Y568),"",data!Y568)</f>
        <v>24.967186563019069</v>
      </c>
      <c r="R566" s="126">
        <f>'data 2 WNG adds'!I569</f>
        <v>40816.83</v>
      </c>
      <c r="S566" s="126">
        <f>IF(ISERR(data!AA568),"",data!AA568)</f>
        <v>37294.565482233513</v>
      </c>
    </row>
    <row r="567" spans="1:19">
      <c r="A567">
        <v>1937</v>
      </c>
      <c r="B567" s="126"/>
      <c r="C567" s="126"/>
      <c r="D567" s="126"/>
      <c r="E567" s="126"/>
      <c r="F567" s="126"/>
      <c r="G567" s="126"/>
      <c r="H567" s="126"/>
      <c r="I567" s="126"/>
      <c r="J567" s="126"/>
      <c r="K567" s="126"/>
      <c r="L567" s="126">
        <v>51</v>
      </c>
      <c r="M567" s="126">
        <v>1.5145999999999999</v>
      </c>
      <c r="N567" s="126">
        <v>3117.375</v>
      </c>
      <c r="O567" s="126">
        <v>2004.0268000000001</v>
      </c>
      <c r="P567" s="126">
        <f>IF(ISERR(data!X569),"",data!X569)</f>
        <v>180.44443144036921</v>
      </c>
      <c r="Q567" s="126">
        <f>IF(ISERR(data!Y569),"",data!Y569)</f>
        <v>12.621307557087848</v>
      </c>
      <c r="R567" s="126">
        <f>'data 2 WNG adds'!I570</f>
        <v>25978.125</v>
      </c>
      <c r="S567" s="126">
        <f>IF(ISERR(data!AA569),"",data!AA569)</f>
        <v>16700.223214285721</v>
      </c>
    </row>
    <row r="568" spans="1:19">
      <c r="A568">
        <v>1938</v>
      </c>
      <c r="B568" s="126"/>
      <c r="C568" s="126"/>
      <c r="D568" s="126"/>
      <c r="E568" s="126"/>
      <c r="F568" s="126"/>
      <c r="G568" s="126"/>
      <c r="H568" s="126"/>
      <c r="I568" s="126"/>
      <c r="J568" s="126"/>
      <c r="K568" s="126"/>
      <c r="L568" s="126">
        <v>39.24</v>
      </c>
      <c r="M568" s="126">
        <v>1.0267999999999999</v>
      </c>
      <c r="N568" s="126">
        <v>2398.5450000000001</v>
      </c>
      <c r="O568" s="126">
        <v>1133.7660000000001</v>
      </c>
      <c r="P568" s="126">
        <f>IF(ISERR(data!X570),"",data!X570)</f>
        <v>185.18226093120802</v>
      </c>
      <c r="Q568" s="126">
        <f>IF(ISERR(data!Y570),"",data!Y570)</f>
        <v>12.952698238859472</v>
      </c>
      <c r="R568" s="126">
        <f>'data 2 WNG adds'!I571</f>
        <v>30256.875</v>
      </c>
      <c r="S568" s="126">
        <f>IF(ISERR(data!AA570),"",data!AA570)</f>
        <v>14302.094275210089</v>
      </c>
    </row>
    <row r="569" spans="1:19">
      <c r="A569">
        <v>1939</v>
      </c>
      <c r="B569" s="126"/>
      <c r="C569" s="126"/>
      <c r="D569" s="126"/>
      <c r="E569" s="126"/>
      <c r="F569" s="126"/>
      <c r="G569" s="126"/>
      <c r="H569" s="126"/>
      <c r="I569" s="126"/>
      <c r="J569" s="126"/>
      <c r="K569" s="126"/>
      <c r="L569" s="126">
        <v>41.12</v>
      </c>
      <c r="M569" s="126">
        <v>1.01</v>
      </c>
      <c r="N569" s="126">
        <v>2513.46</v>
      </c>
      <c r="O569" s="126">
        <v>923.31179999999995</v>
      </c>
      <c r="P569" s="126">
        <f>IF(ISERR(data!X571),"",data!X571)</f>
        <v>207.1772687769037</v>
      </c>
      <c r="Q569" s="126">
        <f>IF(ISERR(data!Y571),"",data!Y571)</f>
        <v>14.491153909256955</v>
      </c>
      <c r="R569" s="126">
        <f>'data 2 WNG adds'!I572</f>
        <v>36063.75</v>
      </c>
      <c r="S569" s="126">
        <f>IF(ISERR(data!AA571),"",data!AA571)</f>
        <v>13247.908163265311</v>
      </c>
    </row>
    <row r="570" spans="1:19">
      <c r="A570">
        <v>1940</v>
      </c>
      <c r="B570" s="126"/>
      <c r="C570" s="126"/>
      <c r="D570" s="126"/>
      <c r="E570" s="126"/>
      <c r="F570" s="126"/>
      <c r="G570" s="126"/>
      <c r="H570" s="126"/>
      <c r="I570" s="126"/>
      <c r="J570" s="126"/>
      <c r="K570" s="126"/>
      <c r="L570" s="126">
        <v>41.12</v>
      </c>
      <c r="M570" s="126">
        <v>0.85089999999999999</v>
      </c>
      <c r="N570" s="126">
        <v>2513.46</v>
      </c>
      <c r="O570" s="126">
        <v>823.78510000000006</v>
      </c>
      <c r="P570" s="126">
        <f>IF(ISERR(data!X572),"",data!X572)</f>
        <v>201.18175857887465</v>
      </c>
      <c r="Q570" s="126">
        <f>IF(ISERR(data!Y572),"",data!Y572)</f>
        <v>14.071793901486428</v>
      </c>
      <c r="R570" s="126">
        <f>'data 2 WNG adds'!I573</f>
        <v>41565</v>
      </c>
      <c r="S570" s="126">
        <f>IF(ISERR(data!AA572),"",data!AA572)</f>
        <v>13622.906045156597</v>
      </c>
    </row>
    <row r="571" spans="1:19">
      <c r="A571">
        <v>1941</v>
      </c>
      <c r="B571" s="126"/>
      <c r="C571" s="126"/>
      <c r="D571" s="126"/>
      <c r="E571" s="126"/>
      <c r="F571" s="126"/>
      <c r="G571" s="126"/>
      <c r="H571" s="126"/>
      <c r="I571" s="126"/>
      <c r="J571" s="126"/>
      <c r="K571" s="126"/>
      <c r="L571" s="126">
        <v>27.138400000000001</v>
      </c>
      <c r="M571" s="126">
        <v>0.47889999999999999</v>
      </c>
      <c r="N571" s="126">
        <v>1658.8347000000001</v>
      </c>
      <c r="O571" s="126">
        <v>105.95820000000001</v>
      </c>
      <c r="P571" s="126">
        <f>IF(ISERR(data!X573),"",data!X573)</f>
        <v>475.54329290628772</v>
      </c>
      <c r="Q571" s="126">
        <f>IF(ISERR(data!Y573),"",data!Y573)</f>
        <v>33.262196614053003</v>
      </c>
      <c r="R571" s="126">
        <f>'data 2 WNG adds'!I574</f>
        <v>115220.625</v>
      </c>
      <c r="S571" s="126">
        <f>IF(ISERR(data!AA573),"",data!AA573)</f>
        <v>7359.7276437189521</v>
      </c>
    </row>
    <row r="572" spans="1:19">
      <c r="A572">
        <v>1942</v>
      </c>
      <c r="B572" s="126"/>
      <c r="C572" s="126"/>
      <c r="D572" s="126"/>
      <c r="E572" s="126"/>
      <c r="F572" s="126"/>
      <c r="G572" s="126"/>
      <c r="H572" s="126"/>
      <c r="I572" s="126"/>
      <c r="J572" s="126"/>
      <c r="K572" s="126"/>
      <c r="L572" s="126">
        <v>0</v>
      </c>
      <c r="M572" s="126">
        <v>0</v>
      </c>
      <c r="N572" s="126">
        <v>0</v>
      </c>
      <c r="O572" s="126">
        <v>0</v>
      </c>
      <c r="P572" s="126">
        <f>IF(ISERR(data!X574),"",data!X574)</f>
        <v>696.10314694268868</v>
      </c>
      <c r="Q572" s="126">
        <f>IF(ISERR(data!Y574),"",data!Y574)</f>
        <v>48.689404482530556</v>
      </c>
      <c r="R572" s="126">
        <f>'data 2 WNG adds'!I575</f>
        <v>202629.375</v>
      </c>
      <c r="S572" s="126">
        <f>IF(ISERR(data!AA574),"",data!AA574)</f>
        <v>6876.5625000000027</v>
      </c>
    </row>
    <row r="573" spans="1:19">
      <c r="A573">
        <v>1943</v>
      </c>
      <c r="B573" s="126"/>
      <c r="C573" s="126"/>
      <c r="D573" s="126"/>
      <c r="E573" s="126"/>
      <c r="F573" s="126"/>
      <c r="G573" s="126"/>
      <c r="H573" s="126"/>
      <c r="I573" s="126"/>
      <c r="J573" s="126"/>
      <c r="K573" s="126"/>
      <c r="L573" s="126">
        <v>21.35</v>
      </c>
      <c r="M573" s="126">
        <v>0.2525</v>
      </c>
      <c r="N573" s="126">
        <v>1305.0188000000001</v>
      </c>
      <c r="O573" s="126">
        <v>38.750100000000003</v>
      </c>
      <c r="P573" s="126">
        <f>IF(ISERR(data!X575),"",data!X575)</f>
        <v>346.63180670878177</v>
      </c>
      <c r="Q573" s="126">
        <f>IF(ISERR(data!Y575),"",data!Y575)</f>
        <v>24.245395696715271</v>
      </c>
      <c r="R573" s="126">
        <f>'data 2 WNG adds'!I576</f>
        <v>125306.25</v>
      </c>
      <c r="S573" s="126">
        <f>IF(ISERR(data!AA575),"",data!AA575)</f>
        <v>3720.7398548333904</v>
      </c>
    </row>
    <row r="574" spans="1:19">
      <c r="A574">
        <v>1944</v>
      </c>
      <c r="B574" s="126"/>
      <c r="C574" s="126"/>
      <c r="D574" s="126"/>
      <c r="E574" s="126"/>
      <c r="F574" s="126"/>
      <c r="G574" s="126"/>
      <c r="H574" s="126"/>
      <c r="I574" s="126"/>
      <c r="J574" s="126"/>
      <c r="K574" s="126"/>
      <c r="L574" s="126">
        <v>22.5</v>
      </c>
      <c r="M574" s="126">
        <v>0.2177</v>
      </c>
      <c r="N574" s="126">
        <v>1375.3125</v>
      </c>
      <c r="O574" s="126">
        <v>33.354399999999998</v>
      </c>
      <c r="P574" s="126">
        <f>IF(ISERR(data!X576),"",data!X576)</f>
        <v>172.92105340035383</v>
      </c>
      <c r="Q574" s="126">
        <f>IF(ISERR(data!Y576),"",data!Y576)</f>
        <v>12.095079801798793</v>
      </c>
      <c r="R574" s="126">
        <f>'data 2 WNG adds'!I577</f>
        <v>76406.25</v>
      </c>
      <c r="S574" s="126">
        <f>IF(ISERR(data!AA576),"",data!AA576)</f>
        <v>1853.0214227970907</v>
      </c>
    </row>
    <row r="575" spans="1:19">
      <c r="A575">
        <v>1945</v>
      </c>
      <c r="B575" s="126"/>
      <c r="C575" s="126"/>
      <c r="D575" s="126"/>
      <c r="E575" s="126"/>
      <c r="F575" s="126"/>
      <c r="G575" s="126"/>
      <c r="H575" s="126"/>
      <c r="I575" s="126"/>
      <c r="J575" s="126"/>
      <c r="K575" s="126"/>
      <c r="L575" s="126">
        <v>22.55</v>
      </c>
      <c r="M575" s="126">
        <v>0.14710000000000001</v>
      </c>
      <c r="N575" s="126">
        <v>1378.3688</v>
      </c>
      <c r="O575" s="126">
        <v>30.198</v>
      </c>
      <c r="P575" s="126">
        <f>IF(ISERR(data!X577),"",data!X577)</f>
        <v>74.133176937769477</v>
      </c>
      <c r="Q575" s="126">
        <f>IF(ISERR(data!Y577),"",data!Y577)</f>
        <v>5.1852951008067194</v>
      </c>
      <c r="R575" s="126">
        <f>'data 2 WNG adds'!I578</f>
        <v>48594.375</v>
      </c>
      <c r="S575" s="126">
        <f>IF(ISERR(data!AA577),"",data!AA577)</f>
        <v>1064.6284688412859</v>
      </c>
    </row>
    <row r="576" spans="1:19">
      <c r="A576">
        <v>1946</v>
      </c>
      <c r="B576" s="126"/>
      <c r="C576" s="126"/>
      <c r="D576" s="126"/>
      <c r="E576" s="126"/>
      <c r="F576" s="126"/>
      <c r="G576" s="126"/>
      <c r="H576" s="126"/>
      <c r="I576" s="126"/>
      <c r="J576" s="126"/>
      <c r="K576" s="126"/>
      <c r="L576" s="126">
        <v>34.380000000000003</v>
      </c>
      <c r="M576" s="126">
        <v>0.14699999999999999</v>
      </c>
      <c r="N576" s="126">
        <v>2101.4775</v>
      </c>
      <c r="O576" s="126">
        <v>35.1875</v>
      </c>
      <c r="P576" s="126">
        <f>IF(ISERR(data!X578),"",data!X578)</f>
        <v>54.706696554277521</v>
      </c>
      <c r="Q576" s="126">
        <f>IF(ISERR(data!Y578),"",data!Y578)</f>
        <v>3.8264968175091152</v>
      </c>
      <c r="R576" s="126">
        <f>'data 2 WNG adds'!I579</f>
        <v>54706.875</v>
      </c>
      <c r="S576" s="126">
        <f>IF(ISERR(data!AA578),"",data!AA578)</f>
        <v>916.0220930232565</v>
      </c>
    </row>
    <row r="577" spans="1:19">
      <c r="A577">
        <v>1947</v>
      </c>
      <c r="B577" s="126"/>
      <c r="C577" s="126"/>
      <c r="D577" s="126"/>
      <c r="E577" s="126"/>
      <c r="F577" s="126"/>
      <c r="G577" s="126"/>
      <c r="H577" s="126"/>
      <c r="I577" s="126"/>
      <c r="J577" s="126"/>
      <c r="K577" s="126"/>
      <c r="L577" s="126">
        <v>52</v>
      </c>
      <c r="M577" s="126">
        <v>0.14899999999999999</v>
      </c>
      <c r="N577" s="126">
        <v>3178.5</v>
      </c>
      <c r="O577" s="126">
        <v>85.138400000000004</v>
      </c>
      <c r="P577" s="126">
        <f>IF(ISERR(data!X579),"",data!X579)</f>
        <v>31.343594161017112</v>
      </c>
      <c r="Q577" s="126">
        <f>IF(ISERR(data!Y579),"",data!Y579)</f>
        <v>2.192348850518401</v>
      </c>
      <c r="R577" s="126">
        <f>'data 2 WNG adds'!I580</f>
        <v>46760.625</v>
      </c>
      <c r="S577" s="126">
        <f>IF(ISERR(data!AA579),"",data!AA579)</f>
        <v>1252.5167410714291</v>
      </c>
    </row>
    <row r="578" spans="1:19">
      <c r="A578">
        <v>1948</v>
      </c>
      <c r="B578" s="126"/>
      <c r="C578" s="126"/>
      <c r="D578" s="126"/>
      <c r="E578" s="126"/>
      <c r="F578" s="126"/>
      <c r="G578" s="126"/>
      <c r="H578" s="126"/>
      <c r="I578" s="126"/>
      <c r="J578" s="126"/>
      <c r="K578" s="126"/>
      <c r="L578" s="126">
        <v>66.61</v>
      </c>
      <c r="M578" s="126">
        <v>0.1203</v>
      </c>
      <c r="N578" s="126">
        <v>4071.5363000000002</v>
      </c>
      <c r="O578" s="126">
        <v>78.466399999999993</v>
      </c>
      <c r="P578" s="126">
        <f>IF(ISERR(data!X580),"",data!X580)</f>
        <v>24.604155068152398</v>
      </c>
      <c r="Q578" s="126">
        <f>IF(ISERR(data!Y580),"",data!Y580)</f>
        <v>1.7209542340465906</v>
      </c>
      <c r="R578" s="126">
        <f>'data 2 WNG adds'!I581</f>
        <v>58252.125</v>
      </c>
      <c r="S578" s="126">
        <f>IF(ISERR(data!AA580),"",data!AA580)</f>
        <v>1122.6319593147757</v>
      </c>
    </row>
    <row r="579" spans="1:19">
      <c r="A579">
        <v>1949</v>
      </c>
      <c r="B579" s="126"/>
      <c r="C579" s="126"/>
      <c r="D579" s="126"/>
      <c r="E579" s="126"/>
      <c r="F579" s="126"/>
      <c r="G579" s="126"/>
      <c r="H579" s="126"/>
      <c r="I579" s="126"/>
      <c r="J579" s="126"/>
      <c r="K579" s="126"/>
      <c r="L579" s="126">
        <v>52</v>
      </c>
      <c r="M579" s="126">
        <v>8.3000000000000004E-2</v>
      </c>
      <c r="N579" s="126">
        <v>3178.5</v>
      </c>
      <c r="O579" s="126">
        <v>62.871400000000001</v>
      </c>
      <c r="P579" s="126" t="str">
        <f>IF(ISERR(data!X581),"",data!X581)</f>
        <v/>
      </c>
      <c r="Q579" s="126" t="str">
        <f>IF(ISERR(data!Y581),"",data!Y581)</f>
        <v/>
      </c>
      <c r="R579" s="126" t="str">
        <f>'data 2 WNG adds'!I582</f>
        <v/>
      </c>
      <c r="S579" s="126" t="str">
        <f>IF(ISERR(data!AA581),"",data!AA581)</f>
        <v/>
      </c>
    </row>
  </sheetData>
  <sheetCalcPr fullCalcOnLoad="1"/>
  <phoneticPr fontId="3" type="noConversion"/>
  <pageMargins left="0.75" right="0.75" top="1" bottom="1" header="0.5" footer="0.5"/>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579"/>
  <sheetViews>
    <sheetView workbookViewId="0">
      <selection activeCell="F4" sqref="F4"/>
    </sheetView>
  </sheetViews>
  <sheetFormatPr baseColWidth="10" defaultRowHeight="14"/>
  <cols>
    <col min="1" max="1" width="12.5" customWidth="1"/>
    <col min="2" max="4" width="12.5" style="127" customWidth="1"/>
    <col min="5" max="5" width="10.83203125" style="135"/>
  </cols>
  <sheetData>
    <row r="1" spans="1:4">
      <c r="A1" t="s">
        <v>35</v>
      </c>
      <c r="B1" s="127" t="s">
        <v>34</v>
      </c>
      <c r="C1" s="127" t="s">
        <v>36</v>
      </c>
      <c r="D1" s="127" t="s">
        <v>37</v>
      </c>
    </row>
    <row r="2" spans="1:4">
      <c r="A2">
        <v>1372</v>
      </c>
      <c r="B2" s="127">
        <v>6664.7204999999994</v>
      </c>
      <c r="D2" s="135">
        <f>IF(B2&gt;0,B2,E1)</f>
        <v>6664.7204999999994</v>
      </c>
    </row>
    <row r="3" spans="1:4">
      <c r="A3">
        <v>1373</v>
      </c>
      <c r="B3" s="127" t="s">
        <v>91</v>
      </c>
      <c r="D3" s="135">
        <f t="shared" ref="D3:D66" si="0">IF(B3="",D2,B3)</f>
        <v>6664.7204999999994</v>
      </c>
    </row>
    <row r="4" spans="1:4">
      <c r="A4">
        <v>1374</v>
      </c>
      <c r="B4" s="127" t="s">
        <v>91</v>
      </c>
      <c r="D4" s="135">
        <f t="shared" si="0"/>
        <v>6664.7204999999994</v>
      </c>
    </row>
    <row r="5" spans="1:4">
      <c r="A5">
        <v>1375</v>
      </c>
      <c r="B5" s="127">
        <v>3784.7249999999999</v>
      </c>
      <c r="D5" s="135">
        <f t="shared" si="0"/>
        <v>3784.7249999999999</v>
      </c>
    </row>
    <row r="6" spans="1:4">
      <c r="A6">
        <v>1376</v>
      </c>
      <c r="B6" s="127" t="s">
        <v>91</v>
      </c>
      <c r="D6" s="135">
        <f t="shared" si="0"/>
        <v>3784.7249999999999</v>
      </c>
    </row>
    <row r="7" spans="1:4">
      <c r="A7">
        <v>1377</v>
      </c>
      <c r="B7" s="127" t="s">
        <v>91</v>
      </c>
      <c r="D7" s="135">
        <f t="shared" si="0"/>
        <v>3784.7249999999999</v>
      </c>
    </row>
    <row r="8" spans="1:4">
      <c r="A8">
        <v>1378</v>
      </c>
      <c r="B8" s="127" t="s">
        <v>91</v>
      </c>
      <c r="D8" s="135">
        <f t="shared" si="0"/>
        <v>3784.7249999999999</v>
      </c>
    </row>
    <row r="9" spans="1:4">
      <c r="A9">
        <v>1379</v>
      </c>
      <c r="B9" s="127" t="s">
        <v>91</v>
      </c>
      <c r="D9" s="135">
        <f t="shared" si="0"/>
        <v>3784.7249999999999</v>
      </c>
    </row>
    <row r="10" spans="1:4">
      <c r="A10">
        <v>1380</v>
      </c>
      <c r="B10" s="127">
        <v>2463.0749999999998</v>
      </c>
      <c r="D10" s="135">
        <f t="shared" si="0"/>
        <v>2463.0749999999998</v>
      </c>
    </row>
    <row r="11" spans="1:4">
      <c r="A11">
        <v>1381</v>
      </c>
      <c r="B11" s="127" t="s">
        <v>91</v>
      </c>
      <c r="D11" s="135">
        <f t="shared" si="0"/>
        <v>2463.0749999999998</v>
      </c>
    </row>
    <row r="12" spans="1:4">
      <c r="A12">
        <v>1382</v>
      </c>
      <c r="B12" s="127" t="s">
        <v>91</v>
      </c>
      <c r="D12" s="135">
        <f t="shared" si="0"/>
        <v>2463.0749999999998</v>
      </c>
    </row>
    <row r="13" spans="1:4">
      <c r="A13">
        <v>1383</v>
      </c>
      <c r="B13" s="127" t="s">
        <v>91</v>
      </c>
      <c r="D13" s="135">
        <f t="shared" si="0"/>
        <v>2463.0749999999998</v>
      </c>
    </row>
    <row r="14" spans="1:4">
      <c r="A14">
        <v>1384</v>
      </c>
      <c r="B14" s="127" t="s">
        <v>91</v>
      </c>
      <c r="D14" s="135">
        <f t="shared" si="0"/>
        <v>2463.0749999999998</v>
      </c>
    </row>
    <row r="15" spans="1:4">
      <c r="A15">
        <v>1385</v>
      </c>
      <c r="B15" s="127">
        <v>3504.3749999999995</v>
      </c>
      <c r="D15" s="135">
        <f t="shared" si="0"/>
        <v>3504.3749999999995</v>
      </c>
    </row>
    <row r="16" spans="1:4">
      <c r="A16">
        <v>1386</v>
      </c>
      <c r="B16" s="127" t="s">
        <v>91</v>
      </c>
      <c r="D16" s="135">
        <f t="shared" si="0"/>
        <v>3504.3749999999995</v>
      </c>
    </row>
    <row r="17" spans="1:4">
      <c r="A17">
        <v>1387</v>
      </c>
      <c r="B17" s="127">
        <v>2403</v>
      </c>
      <c r="D17" s="135">
        <f t="shared" si="0"/>
        <v>2403</v>
      </c>
    </row>
    <row r="18" spans="1:4">
      <c r="A18">
        <v>1388</v>
      </c>
      <c r="B18" s="127" t="s">
        <v>91</v>
      </c>
      <c r="D18" s="135">
        <f t="shared" si="0"/>
        <v>2403</v>
      </c>
    </row>
    <row r="19" spans="1:4">
      <c r="A19">
        <v>1389</v>
      </c>
      <c r="B19" s="127" t="s">
        <v>91</v>
      </c>
      <c r="D19" s="135">
        <f t="shared" si="0"/>
        <v>2403</v>
      </c>
    </row>
    <row r="20" spans="1:4">
      <c r="A20">
        <v>1390</v>
      </c>
      <c r="B20" s="127" t="s">
        <v>91</v>
      </c>
      <c r="D20" s="135">
        <f t="shared" si="0"/>
        <v>2403</v>
      </c>
    </row>
    <row r="21" spans="1:4">
      <c r="A21">
        <v>1391</v>
      </c>
      <c r="B21" s="127">
        <v>2371.9499999999998</v>
      </c>
      <c r="D21" s="135">
        <f t="shared" si="0"/>
        <v>2371.9499999999998</v>
      </c>
    </row>
    <row r="22" spans="1:4">
      <c r="A22">
        <v>1392</v>
      </c>
      <c r="B22" s="127">
        <v>2371.9499999999998</v>
      </c>
      <c r="D22" s="135">
        <f t="shared" si="0"/>
        <v>2371.9499999999998</v>
      </c>
    </row>
    <row r="23" spans="1:4">
      <c r="A23">
        <v>1393</v>
      </c>
      <c r="B23" s="127" t="s">
        <v>91</v>
      </c>
      <c r="D23" s="135">
        <f t="shared" si="0"/>
        <v>2371.9499999999998</v>
      </c>
    </row>
    <row r="24" spans="1:4">
      <c r="A24">
        <v>1394</v>
      </c>
      <c r="B24" s="127" t="s">
        <v>91</v>
      </c>
      <c r="D24" s="135">
        <f t="shared" si="0"/>
        <v>2371.9499999999998</v>
      </c>
    </row>
    <row r="25" spans="1:4">
      <c r="A25">
        <v>1395</v>
      </c>
      <c r="B25" s="127">
        <v>1524.8249999999998</v>
      </c>
      <c r="D25" s="135">
        <f t="shared" si="0"/>
        <v>1524.8249999999998</v>
      </c>
    </row>
    <row r="26" spans="1:4">
      <c r="A26">
        <v>1396</v>
      </c>
      <c r="B26" s="127" t="s">
        <v>91</v>
      </c>
      <c r="D26" s="135">
        <f t="shared" si="0"/>
        <v>1524.8249999999998</v>
      </c>
    </row>
    <row r="27" spans="1:4">
      <c r="A27">
        <v>1397</v>
      </c>
      <c r="B27" s="127" t="s">
        <v>91</v>
      </c>
      <c r="D27" s="135">
        <f t="shared" si="0"/>
        <v>1524.8249999999998</v>
      </c>
    </row>
    <row r="28" spans="1:4">
      <c r="A28">
        <v>1398</v>
      </c>
      <c r="B28" s="127">
        <v>1694.25</v>
      </c>
      <c r="D28" s="135">
        <f t="shared" si="0"/>
        <v>1694.25</v>
      </c>
    </row>
    <row r="29" spans="1:4">
      <c r="A29">
        <v>1399</v>
      </c>
      <c r="B29" s="127">
        <v>1253.7449999999999</v>
      </c>
      <c r="D29" s="135">
        <f t="shared" si="0"/>
        <v>1253.7449999999999</v>
      </c>
    </row>
    <row r="30" spans="1:4">
      <c r="A30">
        <v>1400</v>
      </c>
      <c r="B30" s="127">
        <v>2258.7740999999996</v>
      </c>
      <c r="D30" s="135">
        <f t="shared" si="0"/>
        <v>2258.7740999999996</v>
      </c>
    </row>
    <row r="31" spans="1:4">
      <c r="A31">
        <v>1401</v>
      </c>
      <c r="B31" s="127" t="s">
        <v>91</v>
      </c>
      <c r="D31" s="135">
        <f t="shared" si="0"/>
        <v>2258.7740999999996</v>
      </c>
    </row>
    <row r="32" spans="1:4">
      <c r="A32">
        <v>1402</v>
      </c>
      <c r="B32" s="127" t="s">
        <v>91</v>
      </c>
      <c r="D32" s="135">
        <f t="shared" si="0"/>
        <v>2258.7740999999996</v>
      </c>
    </row>
    <row r="33" spans="1:4">
      <c r="A33">
        <v>1403</v>
      </c>
      <c r="B33" s="127" t="s">
        <v>91</v>
      </c>
      <c r="D33" s="135">
        <f t="shared" si="0"/>
        <v>2258.7740999999996</v>
      </c>
    </row>
    <row r="34" spans="1:4">
      <c r="A34">
        <v>1404</v>
      </c>
      <c r="B34" s="127" t="s">
        <v>91</v>
      </c>
      <c r="D34" s="135">
        <f t="shared" si="0"/>
        <v>2258.7740999999996</v>
      </c>
    </row>
    <row r="35" spans="1:4">
      <c r="A35">
        <v>1405</v>
      </c>
      <c r="B35" s="127" t="s">
        <v>91</v>
      </c>
      <c r="D35" s="135">
        <f t="shared" si="0"/>
        <v>2258.7740999999996</v>
      </c>
    </row>
    <row r="36" spans="1:4">
      <c r="A36">
        <v>1406</v>
      </c>
      <c r="B36" s="127">
        <v>2710.7999999999997</v>
      </c>
      <c r="D36" s="135">
        <f t="shared" si="0"/>
        <v>2710.7999999999997</v>
      </c>
    </row>
    <row r="37" spans="1:4">
      <c r="A37">
        <v>1407</v>
      </c>
      <c r="B37" s="127" t="s">
        <v>91</v>
      </c>
      <c r="D37" s="135">
        <f t="shared" si="0"/>
        <v>2710.7999999999997</v>
      </c>
    </row>
    <row r="38" spans="1:4">
      <c r="A38">
        <v>1408</v>
      </c>
      <c r="B38" s="127" t="s">
        <v>91</v>
      </c>
      <c r="D38" s="135">
        <f t="shared" si="0"/>
        <v>2710.7999999999997</v>
      </c>
    </row>
    <row r="39" spans="1:4">
      <c r="A39">
        <v>1409</v>
      </c>
      <c r="B39" s="127" t="s">
        <v>91</v>
      </c>
      <c r="D39" s="135">
        <f t="shared" si="0"/>
        <v>2710.7999999999997</v>
      </c>
    </row>
    <row r="40" spans="1:4">
      <c r="A40">
        <v>1410</v>
      </c>
      <c r="B40" s="127" t="s">
        <v>91</v>
      </c>
      <c r="D40" s="135">
        <f t="shared" si="0"/>
        <v>2710.7999999999997</v>
      </c>
    </row>
    <row r="41" spans="1:4">
      <c r="A41">
        <v>1411</v>
      </c>
      <c r="B41" s="127" t="s">
        <v>91</v>
      </c>
      <c r="D41" s="135">
        <f t="shared" si="0"/>
        <v>2710.7999999999997</v>
      </c>
    </row>
    <row r="42" spans="1:4">
      <c r="A42">
        <v>1412</v>
      </c>
      <c r="B42" s="127">
        <v>2466</v>
      </c>
      <c r="D42" s="135">
        <f t="shared" si="0"/>
        <v>2466</v>
      </c>
    </row>
    <row r="43" spans="1:4">
      <c r="A43">
        <v>1413</v>
      </c>
      <c r="B43" s="127" t="s">
        <v>91</v>
      </c>
      <c r="D43" s="135">
        <f t="shared" si="0"/>
        <v>2466</v>
      </c>
    </row>
    <row r="44" spans="1:4">
      <c r="A44">
        <v>1414</v>
      </c>
      <c r="B44" s="127" t="s">
        <v>91</v>
      </c>
      <c r="D44" s="135">
        <f t="shared" si="0"/>
        <v>2466</v>
      </c>
    </row>
    <row r="45" spans="1:4">
      <c r="A45">
        <v>1415</v>
      </c>
      <c r="B45" s="127" t="s">
        <v>91</v>
      </c>
      <c r="D45" s="135">
        <f t="shared" si="0"/>
        <v>2466</v>
      </c>
    </row>
    <row r="46" spans="1:4">
      <c r="A46">
        <v>1416</v>
      </c>
      <c r="B46" s="127" t="s">
        <v>91</v>
      </c>
      <c r="D46" s="135">
        <f t="shared" si="0"/>
        <v>2466</v>
      </c>
    </row>
    <row r="47" spans="1:4">
      <c r="A47">
        <v>1417</v>
      </c>
      <c r="B47" s="127" t="s">
        <v>91</v>
      </c>
      <c r="D47" s="135">
        <f t="shared" si="0"/>
        <v>2466</v>
      </c>
    </row>
    <row r="48" spans="1:4">
      <c r="A48">
        <v>1418</v>
      </c>
      <c r="B48" s="127" t="s">
        <v>91</v>
      </c>
      <c r="D48" s="135">
        <f t="shared" si="0"/>
        <v>2466</v>
      </c>
    </row>
    <row r="49" spans="1:4">
      <c r="A49">
        <v>1419</v>
      </c>
      <c r="B49" s="127" t="s">
        <v>91</v>
      </c>
      <c r="D49" s="135">
        <f t="shared" si="0"/>
        <v>2466</v>
      </c>
    </row>
    <row r="50" spans="1:4">
      <c r="A50">
        <v>1420</v>
      </c>
      <c r="B50" s="127" t="s">
        <v>91</v>
      </c>
      <c r="D50" s="135">
        <f t="shared" si="0"/>
        <v>2466</v>
      </c>
    </row>
    <row r="51" spans="1:4">
      <c r="A51">
        <v>1421</v>
      </c>
      <c r="B51" s="127" t="s">
        <v>91</v>
      </c>
      <c r="D51" s="135">
        <f t="shared" si="0"/>
        <v>2466</v>
      </c>
    </row>
    <row r="52" spans="1:4">
      <c r="A52">
        <v>1422</v>
      </c>
      <c r="B52" s="127" t="s">
        <v>91</v>
      </c>
      <c r="D52" s="135">
        <f t="shared" si="0"/>
        <v>2466</v>
      </c>
    </row>
    <row r="53" spans="1:4">
      <c r="A53">
        <v>1423</v>
      </c>
      <c r="B53" s="127" t="s">
        <v>91</v>
      </c>
      <c r="D53" s="135">
        <f t="shared" si="0"/>
        <v>2466</v>
      </c>
    </row>
    <row r="54" spans="1:4">
      <c r="A54">
        <v>1424</v>
      </c>
      <c r="B54" s="127" t="s">
        <v>91</v>
      </c>
      <c r="D54" s="135">
        <f t="shared" si="0"/>
        <v>2466</v>
      </c>
    </row>
    <row r="55" spans="1:4">
      <c r="A55">
        <v>1425</v>
      </c>
      <c r="B55" s="127" t="s">
        <v>91</v>
      </c>
      <c r="D55" s="135">
        <f t="shared" si="0"/>
        <v>2466</v>
      </c>
    </row>
    <row r="56" spans="1:4">
      <c r="A56">
        <v>1426</v>
      </c>
      <c r="B56" s="127">
        <v>5387.1520499999997</v>
      </c>
      <c r="D56" s="135">
        <f t="shared" si="0"/>
        <v>5387.1520499999997</v>
      </c>
    </row>
    <row r="57" spans="1:4">
      <c r="A57">
        <v>1427</v>
      </c>
      <c r="B57" s="127">
        <v>2037.2620499999998</v>
      </c>
      <c r="D57" s="135">
        <f t="shared" si="0"/>
        <v>2037.2620499999998</v>
      </c>
    </row>
    <row r="58" spans="1:4">
      <c r="A58">
        <v>1428</v>
      </c>
      <c r="B58" s="127" t="s">
        <v>91</v>
      </c>
      <c r="D58" s="135">
        <f t="shared" si="0"/>
        <v>2037.2620499999998</v>
      </c>
    </row>
    <row r="59" spans="1:4">
      <c r="A59">
        <v>1429</v>
      </c>
      <c r="B59" s="127">
        <v>3305.8125</v>
      </c>
      <c r="D59" s="135">
        <f t="shared" si="0"/>
        <v>3305.8125</v>
      </c>
    </row>
    <row r="60" spans="1:4">
      <c r="A60">
        <v>1430</v>
      </c>
      <c r="B60" s="127">
        <v>3364.5825</v>
      </c>
      <c r="D60" s="135">
        <f t="shared" si="0"/>
        <v>3364.5825</v>
      </c>
    </row>
    <row r="61" spans="1:4">
      <c r="A61">
        <v>1431</v>
      </c>
      <c r="B61" s="127">
        <v>4407.75</v>
      </c>
      <c r="D61" s="135">
        <f t="shared" si="0"/>
        <v>4407.75</v>
      </c>
    </row>
    <row r="62" spans="1:4">
      <c r="A62">
        <v>1432</v>
      </c>
      <c r="B62" s="127" t="s">
        <v>91</v>
      </c>
      <c r="D62" s="135">
        <f t="shared" si="0"/>
        <v>4407.75</v>
      </c>
    </row>
    <row r="63" spans="1:4">
      <c r="A63">
        <v>1433</v>
      </c>
      <c r="B63" s="127">
        <v>3135.3795</v>
      </c>
      <c r="D63" s="135">
        <f t="shared" si="0"/>
        <v>3135.3795</v>
      </c>
    </row>
    <row r="64" spans="1:4">
      <c r="A64">
        <v>1434</v>
      </c>
      <c r="B64" s="127">
        <v>2350.7999999999997</v>
      </c>
      <c r="D64" s="135">
        <f t="shared" si="0"/>
        <v>2350.7999999999997</v>
      </c>
    </row>
    <row r="65" spans="1:4">
      <c r="A65">
        <v>1435</v>
      </c>
      <c r="B65" s="127" t="s">
        <v>91</v>
      </c>
      <c r="D65" s="135">
        <f t="shared" si="0"/>
        <v>2350.7999999999997</v>
      </c>
    </row>
    <row r="66" spans="1:4">
      <c r="A66">
        <v>1436</v>
      </c>
      <c r="B66" s="127" t="s">
        <v>91</v>
      </c>
      <c r="D66" s="135">
        <f t="shared" si="0"/>
        <v>2350.7999999999997</v>
      </c>
    </row>
    <row r="67" spans="1:4">
      <c r="A67">
        <v>1437</v>
      </c>
      <c r="B67" s="127">
        <v>1567.1020499999997</v>
      </c>
      <c r="D67" s="135">
        <f t="shared" ref="D67:D130" si="1">IF(B67="",D66,B67)</f>
        <v>1567.1020499999997</v>
      </c>
    </row>
    <row r="68" spans="1:4">
      <c r="A68">
        <v>1438</v>
      </c>
      <c r="B68" s="127" t="s">
        <v>91</v>
      </c>
      <c r="D68" s="135">
        <f t="shared" si="1"/>
        <v>1567.1020499999997</v>
      </c>
    </row>
    <row r="69" spans="1:4">
      <c r="A69">
        <v>1439</v>
      </c>
      <c r="B69" s="127" t="s">
        <v>91</v>
      </c>
      <c r="C69" s="127">
        <v>475.05</v>
      </c>
      <c r="D69" s="135">
        <f t="shared" si="1"/>
        <v>1567.1020499999997</v>
      </c>
    </row>
    <row r="70" spans="1:4">
      <c r="A70">
        <v>1440</v>
      </c>
      <c r="B70" s="127" t="s">
        <v>91</v>
      </c>
      <c r="C70" s="127">
        <v>324.62</v>
      </c>
      <c r="D70" s="135">
        <f t="shared" si="1"/>
        <v>1567.1020499999997</v>
      </c>
    </row>
    <row r="71" spans="1:4">
      <c r="A71">
        <v>1441</v>
      </c>
      <c r="B71" s="127">
        <v>2020.2187499999998</v>
      </c>
      <c r="C71" s="127">
        <v>-258.43</v>
      </c>
      <c r="D71" s="135">
        <f t="shared" si="1"/>
        <v>2020.2187499999998</v>
      </c>
    </row>
    <row r="72" spans="1:4">
      <c r="A72">
        <v>1442</v>
      </c>
      <c r="B72" s="127">
        <v>2222.2406249999999</v>
      </c>
      <c r="D72" s="135">
        <f t="shared" si="1"/>
        <v>2222.2406249999999</v>
      </c>
    </row>
    <row r="73" spans="1:4">
      <c r="A73">
        <v>1443</v>
      </c>
      <c r="B73" s="127" t="s">
        <v>91</v>
      </c>
      <c r="D73" s="135">
        <f t="shared" si="1"/>
        <v>2222.2406249999999</v>
      </c>
    </row>
    <row r="74" spans="1:4">
      <c r="A74">
        <v>1444</v>
      </c>
      <c r="B74" s="127">
        <v>2020.2187499999998</v>
      </c>
      <c r="C74" s="127">
        <v>411.68</v>
      </c>
      <c r="D74" s="135">
        <f t="shared" si="1"/>
        <v>2020.2187499999998</v>
      </c>
    </row>
    <row r="75" spans="1:4">
      <c r="A75">
        <v>1445</v>
      </c>
      <c r="B75" s="127">
        <v>1616.175</v>
      </c>
      <c r="D75" s="135">
        <f t="shared" si="1"/>
        <v>1616.175</v>
      </c>
    </row>
    <row r="76" spans="1:4">
      <c r="A76">
        <v>1446</v>
      </c>
      <c r="B76" s="127" t="s">
        <v>91</v>
      </c>
      <c r="C76" s="127">
        <v>0.2</v>
      </c>
      <c r="D76" s="135">
        <f t="shared" si="1"/>
        <v>1616.175</v>
      </c>
    </row>
    <row r="77" spans="1:4">
      <c r="A77">
        <v>1447</v>
      </c>
      <c r="B77" s="127" t="s">
        <v>91</v>
      </c>
      <c r="C77" s="127">
        <v>-21.51</v>
      </c>
      <c r="D77" s="135">
        <f t="shared" si="1"/>
        <v>1616.175</v>
      </c>
    </row>
    <row r="78" spans="1:4">
      <c r="A78">
        <v>1448</v>
      </c>
      <c r="B78" s="127">
        <v>1583.6692500000001</v>
      </c>
      <c r="D78" s="135">
        <f t="shared" si="1"/>
        <v>1583.6692500000001</v>
      </c>
    </row>
    <row r="79" spans="1:4">
      <c r="A79">
        <v>1449</v>
      </c>
      <c r="B79" s="127">
        <v>1619.5162500000001</v>
      </c>
      <c r="D79" s="135">
        <f t="shared" si="1"/>
        <v>1619.5162500000001</v>
      </c>
    </row>
    <row r="80" spans="1:4">
      <c r="A80">
        <v>1450</v>
      </c>
      <c r="B80" s="127">
        <v>1267.4475</v>
      </c>
      <c r="D80" s="135">
        <f t="shared" si="1"/>
        <v>1267.4475</v>
      </c>
    </row>
    <row r="81" spans="1:4">
      <c r="A81">
        <v>1451</v>
      </c>
      <c r="B81" s="127" t="s">
        <v>91</v>
      </c>
      <c r="D81" s="135">
        <f t="shared" si="1"/>
        <v>1267.4475</v>
      </c>
    </row>
    <row r="82" spans="1:4">
      <c r="A82">
        <v>1452</v>
      </c>
      <c r="B82" s="127" t="s">
        <v>91</v>
      </c>
      <c r="D82" s="135">
        <f t="shared" si="1"/>
        <v>1267.4475</v>
      </c>
    </row>
    <row r="83" spans="1:4">
      <c r="A83">
        <v>1453</v>
      </c>
      <c r="B83" s="127" t="s">
        <v>91</v>
      </c>
      <c r="D83" s="135">
        <f t="shared" si="1"/>
        <v>1267.4475</v>
      </c>
    </row>
    <row r="84" spans="1:4">
      <c r="A84">
        <v>1454</v>
      </c>
      <c r="B84" s="127" t="s">
        <v>91</v>
      </c>
      <c r="D84" s="135">
        <f t="shared" si="1"/>
        <v>1267.4475</v>
      </c>
    </row>
    <row r="85" spans="1:4">
      <c r="A85">
        <v>1455</v>
      </c>
      <c r="B85" s="127" t="s">
        <v>91</v>
      </c>
      <c r="D85" s="135">
        <f t="shared" si="1"/>
        <v>1267.4475</v>
      </c>
    </row>
    <row r="86" spans="1:4">
      <c r="A86">
        <v>1456</v>
      </c>
      <c r="B86" s="127" t="s">
        <v>91</v>
      </c>
      <c r="D86" s="135">
        <f t="shared" si="1"/>
        <v>1267.4475</v>
      </c>
    </row>
    <row r="87" spans="1:4">
      <c r="A87">
        <v>1457</v>
      </c>
      <c r="B87" s="127" t="s">
        <v>91</v>
      </c>
      <c r="D87" s="135">
        <f t="shared" si="1"/>
        <v>1267.4475</v>
      </c>
    </row>
    <row r="88" spans="1:4">
      <c r="A88">
        <v>1458</v>
      </c>
      <c r="B88" s="127" t="s">
        <v>91</v>
      </c>
      <c r="D88" s="135">
        <f t="shared" si="1"/>
        <v>1267.4475</v>
      </c>
    </row>
    <row r="89" spans="1:4">
      <c r="A89">
        <v>1459</v>
      </c>
      <c r="B89" s="127" t="s">
        <v>91</v>
      </c>
      <c r="D89" s="135">
        <f t="shared" si="1"/>
        <v>1267.4475</v>
      </c>
    </row>
    <row r="90" spans="1:4">
      <c r="A90">
        <v>1460</v>
      </c>
      <c r="B90" s="127" t="s">
        <v>91</v>
      </c>
      <c r="D90" s="135">
        <f t="shared" si="1"/>
        <v>1267.4475</v>
      </c>
    </row>
    <row r="91" spans="1:4">
      <c r="A91">
        <v>1461</v>
      </c>
      <c r="B91" s="127" t="s">
        <v>91</v>
      </c>
      <c r="D91" s="135">
        <f t="shared" si="1"/>
        <v>1267.4475</v>
      </c>
    </row>
    <row r="92" spans="1:4">
      <c r="A92">
        <v>1462</v>
      </c>
      <c r="B92" s="127" t="s">
        <v>91</v>
      </c>
      <c r="C92" s="127">
        <v>126.23</v>
      </c>
      <c r="D92" s="135">
        <f t="shared" si="1"/>
        <v>1267.4475</v>
      </c>
    </row>
    <row r="93" spans="1:4">
      <c r="A93">
        <v>1463</v>
      </c>
      <c r="B93" s="127" t="s">
        <v>91</v>
      </c>
      <c r="C93" s="127">
        <v>129.97999999999999</v>
      </c>
      <c r="D93" s="135">
        <f t="shared" si="1"/>
        <v>1267.4475</v>
      </c>
    </row>
    <row r="94" spans="1:4">
      <c r="A94">
        <v>1464</v>
      </c>
      <c r="B94" s="127" t="s">
        <v>91</v>
      </c>
      <c r="D94" s="135">
        <f t="shared" si="1"/>
        <v>1267.4475</v>
      </c>
    </row>
    <row r="95" spans="1:4">
      <c r="A95">
        <v>1465</v>
      </c>
      <c r="B95" s="127" t="s">
        <v>91</v>
      </c>
      <c r="D95" s="135">
        <f t="shared" si="1"/>
        <v>1267.4475</v>
      </c>
    </row>
    <row r="96" spans="1:4">
      <c r="A96">
        <v>1466</v>
      </c>
      <c r="B96" s="127" t="s">
        <v>91</v>
      </c>
      <c r="D96" s="135">
        <f t="shared" si="1"/>
        <v>1267.4475</v>
      </c>
    </row>
    <row r="97" spans="1:4">
      <c r="A97">
        <v>1467</v>
      </c>
      <c r="B97" s="127" t="s">
        <v>91</v>
      </c>
      <c r="C97" s="127">
        <v>479.08</v>
      </c>
      <c r="D97" s="135">
        <f t="shared" si="1"/>
        <v>1267.4475</v>
      </c>
    </row>
    <row r="98" spans="1:4">
      <c r="A98">
        <v>1468</v>
      </c>
      <c r="B98" s="127" t="s">
        <v>91</v>
      </c>
      <c r="D98" s="135">
        <f t="shared" si="1"/>
        <v>1267.4475</v>
      </c>
    </row>
    <row r="99" spans="1:4">
      <c r="A99">
        <v>1469</v>
      </c>
      <c r="B99" s="127" t="s">
        <v>91</v>
      </c>
      <c r="C99" s="127">
        <v>467.83</v>
      </c>
      <c r="D99" s="135">
        <f t="shared" si="1"/>
        <v>1267.4475</v>
      </c>
    </row>
    <row r="100" spans="1:4">
      <c r="A100">
        <v>1470</v>
      </c>
      <c r="B100" s="127" t="s">
        <v>91</v>
      </c>
      <c r="C100" s="127">
        <v>629.66999999999996</v>
      </c>
      <c r="D100" s="135">
        <f t="shared" si="1"/>
        <v>1267.4475</v>
      </c>
    </row>
    <row r="101" spans="1:4">
      <c r="A101">
        <v>1471</v>
      </c>
      <c r="B101" s="127" t="s">
        <v>91</v>
      </c>
      <c r="D101" s="135">
        <f t="shared" si="1"/>
        <v>1267.4475</v>
      </c>
    </row>
    <row r="102" spans="1:4">
      <c r="A102">
        <v>1472</v>
      </c>
      <c r="B102" s="127" t="s">
        <v>91</v>
      </c>
      <c r="D102" s="135">
        <f t="shared" si="1"/>
        <v>1267.4475</v>
      </c>
    </row>
    <row r="103" spans="1:4">
      <c r="A103">
        <v>1473</v>
      </c>
      <c r="B103" s="127" t="s">
        <v>91</v>
      </c>
      <c r="D103" s="135">
        <f t="shared" si="1"/>
        <v>1267.4475</v>
      </c>
    </row>
    <row r="104" spans="1:4">
      <c r="A104">
        <v>1474</v>
      </c>
      <c r="B104" s="127" t="s">
        <v>91</v>
      </c>
      <c r="D104" s="135">
        <f t="shared" si="1"/>
        <v>1267.4475</v>
      </c>
    </row>
    <row r="105" spans="1:4">
      <c r="A105">
        <v>1475</v>
      </c>
      <c r="B105" s="127" t="s">
        <v>91</v>
      </c>
      <c r="D105" s="135">
        <f t="shared" si="1"/>
        <v>1267.4475</v>
      </c>
    </row>
    <row r="106" spans="1:4">
      <c r="A106">
        <v>1476</v>
      </c>
      <c r="B106" s="127" t="s">
        <v>91</v>
      </c>
      <c r="D106" s="135">
        <f t="shared" si="1"/>
        <v>1267.4475</v>
      </c>
    </row>
    <row r="107" spans="1:4">
      <c r="A107">
        <v>1477</v>
      </c>
      <c r="B107" s="127" t="s">
        <v>91</v>
      </c>
      <c r="D107" s="135">
        <f t="shared" si="1"/>
        <v>1267.4475</v>
      </c>
    </row>
    <row r="108" spans="1:4">
      <c r="A108">
        <v>1478</v>
      </c>
      <c r="B108" s="127" t="s">
        <v>91</v>
      </c>
      <c r="D108" s="135">
        <f t="shared" si="1"/>
        <v>1267.4475</v>
      </c>
    </row>
    <row r="109" spans="1:4">
      <c r="A109">
        <v>1479</v>
      </c>
      <c r="B109" s="127" t="s">
        <v>91</v>
      </c>
      <c r="D109" s="135">
        <f t="shared" si="1"/>
        <v>1267.4475</v>
      </c>
    </row>
    <row r="110" spans="1:4">
      <c r="A110">
        <v>1480</v>
      </c>
      <c r="B110" s="127" t="s">
        <v>91</v>
      </c>
      <c r="D110" s="135">
        <f t="shared" si="1"/>
        <v>1267.4475</v>
      </c>
    </row>
    <row r="111" spans="1:4">
      <c r="A111">
        <v>1481</v>
      </c>
      <c r="B111" s="127" t="s">
        <v>91</v>
      </c>
      <c r="D111" s="135">
        <f t="shared" si="1"/>
        <v>1267.4475</v>
      </c>
    </row>
    <row r="112" spans="1:4">
      <c r="A112">
        <v>1482</v>
      </c>
      <c r="B112" s="127" t="s">
        <v>91</v>
      </c>
      <c r="D112" s="135">
        <f t="shared" si="1"/>
        <v>1267.4475</v>
      </c>
    </row>
    <row r="113" spans="1:4">
      <c r="A113">
        <v>1483</v>
      </c>
      <c r="B113" s="127" t="s">
        <v>91</v>
      </c>
      <c r="D113" s="135">
        <f t="shared" si="1"/>
        <v>1267.4475</v>
      </c>
    </row>
    <row r="114" spans="1:4">
      <c r="A114">
        <v>1484</v>
      </c>
      <c r="B114" s="127" t="s">
        <v>91</v>
      </c>
      <c r="D114" s="135">
        <f t="shared" si="1"/>
        <v>1267.4475</v>
      </c>
    </row>
    <row r="115" spans="1:4">
      <c r="A115">
        <v>1485</v>
      </c>
      <c r="B115" s="127" t="s">
        <v>91</v>
      </c>
      <c r="D115" s="135">
        <f t="shared" si="1"/>
        <v>1267.4475</v>
      </c>
    </row>
    <row r="116" spans="1:4">
      <c r="A116">
        <v>1486</v>
      </c>
      <c r="B116" s="127" t="s">
        <v>91</v>
      </c>
      <c r="D116" s="135">
        <f t="shared" si="1"/>
        <v>1267.4475</v>
      </c>
    </row>
    <row r="117" spans="1:4">
      <c r="A117">
        <v>1487</v>
      </c>
      <c r="B117" s="127" t="s">
        <v>91</v>
      </c>
      <c r="D117" s="135">
        <f t="shared" si="1"/>
        <v>1267.4475</v>
      </c>
    </row>
    <row r="118" spans="1:4">
      <c r="A118">
        <v>1488</v>
      </c>
      <c r="B118" s="127" t="s">
        <v>91</v>
      </c>
      <c r="D118" s="135">
        <f t="shared" si="1"/>
        <v>1267.4475</v>
      </c>
    </row>
    <row r="119" spans="1:4">
      <c r="A119">
        <v>1489</v>
      </c>
      <c r="B119" s="127" t="s">
        <v>91</v>
      </c>
      <c r="D119" s="135">
        <f t="shared" si="1"/>
        <v>1267.4475</v>
      </c>
    </row>
    <row r="120" spans="1:4">
      <c r="A120">
        <v>1490</v>
      </c>
      <c r="B120" s="127" t="s">
        <v>91</v>
      </c>
      <c r="D120" s="135">
        <f t="shared" si="1"/>
        <v>1267.4475</v>
      </c>
    </row>
    <row r="121" spans="1:4">
      <c r="A121">
        <v>1491</v>
      </c>
      <c r="B121" s="127" t="s">
        <v>91</v>
      </c>
      <c r="D121" s="135">
        <f t="shared" si="1"/>
        <v>1267.4475</v>
      </c>
    </row>
    <row r="122" spans="1:4">
      <c r="A122">
        <v>1492</v>
      </c>
      <c r="B122" s="127" t="s">
        <v>91</v>
      </c>
      <c r="D122" s="135">
        <f t="shared" si="1"/>
        <v>1267.4475</v>
      </c>
    </row>
    <row r="123" spans="1:4">
      <c r="A123">
        <v>1493</v>
      </c>
      <c r="B123" s="127" t="s">
        <v>91</v>
      </c>
      <c r="D123" s="135">
        <f t="shared" si="1"/>
        <v>1267.4475</v>
      </c>
    </row>
    <row r="124" spans="1:4">
      <c r="A124">
        <v>1494</v>
      </c>
      <c r="B124" s="127" t="s">
        <v>91</v>
      </c>
      <c r="D124" s="135">
        <f t="shared" si="1"/>
        <v>1267.4475</v>
      </c>
    </row>
    <row r="125" spans="1:4">
      <c r="A125">
        <v>1495</v>
      </c>
      <c r="B125" s="127" t="s">
        <v>91</v>
      </c>
      <c r="D125" s="135">
        <f t="shared" si="1"/>
        <v>1267.4475</v>
      </c>
    </row>
    <row r="126" spans="1:4">
      <c r="A126">
        <v>1496</v>
      </c>
      <c r="B126" s="127" t="s">
        <v>91</v>
      </c>
      <c r="D126" s="135">
        <f t="shared" si="1"/>
        <v>1267.4475</v>
      </c>
    </row>
    <row r="127" spans="1:4">
      <c r="A127">
        <v>1497</v>
      </c>
      <c r="B127" s="127" t="s">
        <v>91</v>
      </c>
      <c r="D127" s="135">
        <f t="shared" si="1"/>
        <v>1267.4475</v>
      </c>
    </row>
    <row r="128" spans="1:4">
      <c r="A128">
        <v>1498</v>
      </c>
      <c r="B128" s="127" t="s">
        <v>91</v>
      </c>
      <c r="D128" s="135">
        <f t="shared" si="1"/>
        <v>1267.4475</v>
      </c>
    </row>
    <row r="129" spans="1:4">
      <c r="A129">
        <v>1499</v>
      </c>
      <c r="B129" s="127" t="s">
        <v>91</v>
      </c>
      <c r="D129" s="135">
        <f t="shared" si="1"/>
        <v>1267.4475</v>
      </c>
    </row>
    <row r="130" spans="1:4">
      <c r="A130">
        <v>1500</v>
      </c>
      <c r="B130" s="127" t="s">
        <v>91</v>
      </c>
      <c r="C130" s="127">
        <v>298.38</v>
      </c>
      <c r="D130" s="135">
        <f t="shared" si="1"/>
        <v>1267.4475</v>
      </c>
    </row>
    <row r="131" spans="1:4">
      <c r="A131">
        <v>1501</v>
      </c>
      <c r="B131" s="127" t="s">
        <v>91</v>
      </c>
      <c r="C131" s="127">
        <v>617.36</v>
      </c>
      <c r="D131" s="135">
        <f t="shared" ref="D131:D194" si="2">IF(B131="",D130,B131)</f>
        <v>1267.4475</v>
      </c>
    </row>
    <row r="132" spans="1:4">
      <c r="A132">
        <v>1502</v>
      </c>
      <c r="B132" s="127" t="s">
        <v>91</v>
      </c>
      <c r="C132" s="127">
        <v>600.22</v>
      </c>
      <c r="D132" s="135">
        <f t="shared" si="2"/>
        <v>1267.4475</v>
      </c>
    </row>
    <row r="133" spans="1:4">
      <c r="A133">
        <v>1503</v>
      </c>
      <c r="B133" s="127" t="s">
        <v>91</v>
      </c>
      <c r="C133" s="127">
        <v>847.75</v>
      </c>
      <c r="D133" s="135">
        <f t="shared" si="2"/>
        <v>1267.4475</v>
      </c>
    </row>
    <row r="134" spans="1:4">
      <c r="A134">
        <v>1504</v>
      </c>
      <c r="B134" s="127" t="s">
        <v>91</v>
      </c>
      <c r="C134" s="127">
        <v>1012.18</v>
      </c>
      <c r="D134" s="135">
        <f t="shared" si="2"/>
        <v>1267.4475</v>
      </c>
    </row>
    <row r="135" spans="1:4">
      <c r="A135">
        <v>1505</v>
      </c>
      <c r="B135" s="127" t="s">
        <v>91</v>
      </c>
      <c r="D135" s="135">
        <f t="shared" si="2"/>
        <v>1267.4475</v>
      </c>
    </row>
    <row r="136" spans="1:4">
      <c r="A136">
        <v>1506</v>
      </c>
      <c r="B136" s="127" t="s">
        <v>91</v>
      </c>
      <c r="D136" s="135">
        <f t="shared" si="2"/>
        <v>1267.4475</v>
      </c>
    </row>
    <row r="137" spans="1:4">
      <c r="A137">
        <v>1507</v>
      </c>
      <c r="B137" s="127" t="s">
        <v>91</v>
      </c>
      <c r="D137" s="135">
        <f t="shared" si="2"/>
        <v>1267.4475</v>
      </c>
    </row>
    <row r="138" spans="1:4">
      <c r="A138">
        <v>1508</v>
      </c>
      <c r="B138" s="127" t="s">
        <v>91</v>
      </c>
      <c r="D138" s="135">
        <f t="shared" si="2"/>
        <v>1267.4475</v>
      </c>
    </row>
    <row r="139" spans="1:4">
      <c r="A139">
        <v>1509</v>
      </c>
      <c r="B139" s="127" t="s">
        <v>91</v>
      </c>
      <c r="D139" s="135">
        <f t="shared" si="2"/>
        <v>1267.4475</v>
      </c>
    </row>
    <row r="140" spans="1:4">
      <c r="A140">
        <v>1510</v>
      </c>
      <c r="B140" s="127" t="s">
        <v>91</v>
      </c>
      <c r="C140" s="127">
        <v>544.08000000000004</v>
      </c>
      <c r="D140" s="135">
        <f t="shared" si="2"/>
        <v>1267.4475</v>
      </c>
    </row>
    <row r="141" spans="1:4">
      <c r="A141">
        <v>1511</v>
      </c>
      <c r="B141" s="127" t="s">
        <v>91</v>
      </c>
      <c r="D141" s="135">
        <f t="shared" si="2"/>
        <v>1267.4475</v>
      </c>
    </row>
    <row r="142" spans="1:4">
      <c r="A142">
        <v>1512</v>
      </c>
      <c r="B142" s="127" t="s">
        <v>91</v>
      </c>
      <c r="D142" s="135">
        <f t="shared" si="2"/>
        <v>1267.4475</v>
      </c>
    </row>
    <row r="143" spans="1:4">
      <c r="A143">
        <v>1513</v>
      </c>
      <c r="B143" s="127" t="s">
        <v>91</v>
      </c>
      <c r="C143" s="127">
        <v>609.4</v>
      </c>
      <c r="D143" s="135">
        <f t="shared" si="2"/>
        <v>1267.4475</v>
      </c>
    </row>
    <row r="144" spans="1:4">
      <c r="A144">
        <v>1514</v>
      </c>
      <c r="B144" s="127" t="s">
        <v>91</v>
      </c>
      <c r="C144" s="127">
        <v>-187.58</v>
      </c>
      <c r="D144" s="135">
        <f t="shared" si="2"/>
        <v>1267.4475</v>
      </c>
    </row>
    <row r="145" spans="1:4">
      <c r="A145">
        <v>1515</v>
      </c>
      <c r="B145" s="127" t="s">
        <v>91</v>
      </c>
      <c r="D145" s="135">
        <f t="shared" si="2"/>
        <v>1267.4475</v>
      </c>
    </row>
    <row r="146" spans="1:4">
      <c r="A146">
        <v>1516</v>
      </c>
      <c r="B146" s="127" t="s">
        <v>91</v>
      </c>
      <c r="C146" s="127">
        <v>897.71</v>
      </c>
      <c r="D146" s="135">
        <f t="shared" si="2"/>
        <v>1267.4475</v>
      </c>
    </row>
    <row r="147" spans="1:4">
      <c r="A147">
        <v>1517</v>
      </c>
      <c r="B147" s="127" t="s">
        <v>91</v>
      </c>
      <c r="C147" s="127">
        <v>541.23</v>
      </c>
      <c r="D147" s="135">
        <f t="shared" si="2"/>
        <v>1267.4475</v>
      </c>
    </row>
    <row r="148" spans="1:4">
      <c r="A148">
        <v>1518</v>
      </c>
      <c r="B148" s="127" t="s">
        <v>91</v>
      </c>
      <c r="C148" s="127">
        <v>677.17</v>
      </c>
      <c r="D148" s="135">
        <f t="shared" si="2"/>
        <v>1267.4475</v>
      </c>
    </row>
    <row r="149" spans="1:4">
      <c r="A149">
        <v>1519</v>
      </c>
      <c r="B149" s="127" t="s">
        <v>91</v>
      </c>
      <c r="C149" s="127">
        <v>720.27</v>
      </c>
      <c r="D149" s="135">
        <f t="shared" si="2"/>
        <v>1267.4475</v>
      </c>
    </row>
    <row r="150" spans="1:4">
      <c r="A150">
        <v>1520</v>
      </c>
      <c r="B150" s="127" t="s">
        <v>91</v>
      </c>
      <c r="C150" s="127">
        <v>1123.3599999999999</v>
      </c>
      <c r="D150" s="135">
        <f t="shared" si="2"/>
        <v>1267.4475</v>
      </c>
    </row>
    <row r="151" spans="1:4">
      <c r="A151">
        <v>1521</v>
      </c>
      <c r="B151" s="127" t="s">
        <v>91</v>
      </c>
      <c r="C151" s="127">
        <v>779.47</v>
      </c>
      <c r="D151" s="135">
        <f t="shared" si="2"/>
        <v>1267.4475</v>
      </c>
    </row>
    <row r="152" spans="1:4">
      <c r="A152">
        <v>1522</v>
      </c>
      <c r="B152" s="127" t="s">
        <v>91</v>
      </c>
      <c r="D152" s="135">
        <f t="shared" si="2"/>
        <v>1267.4475</v>
      </c>
    </row>
    <row r="153" spans="1:4">
      <c r="A153">
        <v>1523</v>
      </c>
      <c r="B153" s="127">
        <v>26460</v>
      </c>
      <c r="D153" s="135">
        <f t="shared" si="2"/>
        <v>26460</v>
      </c>
    </row>
    <row r="154" spans="1:4">
      <c r="A154">
        <v>1524</v>
      </c>
      <c r="B154" s="127" t="s">
        <v>91</v>
      </c>
      <c r="D154" s="135">
        <f t="shared" si="2"/>
        <v>26460</v>
      </c>
    </row>
    <row r="155" spans="1:4">
      <c r="A155">
        <v>1525</v>
      </c>
      <c r="B155" s="127">
        <v>26460</v>
      </c>
      <c r="D155" s="135">
        <f t="shared" si="2"/>
        <v>26460</v>
      </c>
    </row>
    <row r="156" spans="1:4">
      <c r="A156">
        <v>1526</v>
      </c>
      <c r="B156" s="127" t="s">
        <v>91</v>
      </c>
      <c r="C156" s="127">
        <v>803.11</v>
      </c>
      <c r="D156" s="135">
        <f t="shared" si="2"/>
        <v>26460</v>
      </c>
    </row>
    <row r="157" spans="1:4">
      <c r="A157">
        <v>1527</v>
      </c>
      <c r="B157" s="127">
        <v>17110.8</v>
      </c>
      <c r="D157" s="135">
        <f t="shared" si="2"/>
        <v>17110.8</v>
      </c>
    </row>
    <row r="158" spans="1:4">
      <c r="A158">
        <v>1528</v>
      </c>
      <c r="B158" s="127" t="s">
        <v>91</v>
      </c>
      <c r="C158" s="127">
        <v>2015.53</v>
      </c>
      <c r="D158" s="135">
        <f t="shared" si="2"/>
        <v>17110.8</v>
      </c>
    </row>
    <row r="159" spans="1:4">
      <c r="A159">
        <v>1529</v>
      </c>
      <c r="B159" s="127" t="s">
        <v>91</v>
      </c>
      <c r="C159" s="127">
        <v>1715.89</v>
      </c>
      <c r="D159" s="135">
        <f t="shared" si="2"/>
        <v>17110.8</v>
      </c>
    </row>
    <row r="160" spans="1:4">
      <c r="A160">
        <v>1530</v>
      </c>
      <c r="B160" s="127" t="s">
        <v>91</v>
      </c>
      <c r="C160" s="127">
        <v>1753.06</v>
      </c>
      <c r="D160" s="135">
        <f t="shared" si="2"/>
        <v>17110.8</v>
      </c>
    </row>
    <row r="161" spans="1:4">
      <c r="A161">
        <v>1531</v>
      </c>
      <c r="B161" s="127" t="s">
        <v>91</v>
      </c>
      <c r="C161" s="127">
        <v>2657.25</v>
      </c>
      <c r="D161" s="135">
        <f t="shared" si="2"/>
        <v>17110.8</v>
      </c>
    </row>
    <row r="162" spans="1:4">
      <c r="A162">
        <v>1532</v>
      </c>
      <c r="B162" s="127">
        <v>26460</v>
      </c>
      <c r="C162" s="127">
        <v>1880.45</v>
      </c>
      <c r="D162" s="135">
        <f t="shared" si="2"/>
        <v>26460</v>
      </c>
    </row>
    <row r="163" spans="1:4">
      <c r="A163">
        <v>1533</v>
      </c>
      <c r="B163" s="127">
        <v>21168</v>
      </c>
      <c r="C163" s="127">
        <v>1493.07</v>
      </c>
      <c r="D163" s="135">
        <f t="shared" si="2"/>
        <v>21168</v>
      </c>
    </row>
    <row r="164" spans="1:4">
      <c r="A164">
        <v>1534</v>
      </c>
      <c r="B164" s="127" t="s">
        <v>91</v>
      </c>
      <c r="C164" s="127">
        <v>648.45000000000005</v>
      </c>
      <c r="D164" s="135">
        <f t="shared" si="2"/>
        <v>21168</v>
      </c>
    </row>
    <row r="165" spans="1:4">
      <c r="A165">
        <v>1535</v>
      </c>
      <c r="B165" s="127">
        <v>21168</v>
      </c>
      <c r="C165" s="127">
        <v>820.46</v>
      </c>
      <c r="D165" s="135">
        <f t="shared" si="2"/>
        <v>21168</v>
      </c>
    </row>
    <row r="166" spans="1:4">
      <c r="A166">
        <v>1536</v>
      </c>
      <c r="B166" s="127" t="s">
        <v>91</v>
      </c>
      <c r="C166" s="127">
        <v>978.72</v>
      </c>
      <c r="D166" s="135">
        <f t="shared" si="2"/>
        <v>21168</v>
      </c>
    </row>
    <row r="167" spans="1:4">
      <c r="A167">
        <v>1537</v>
      </c>
      <c r="B167" s="127" t="s">
        <v>91</v>
      </c>
      <c r="C167" s="127">
        <v>844.54</v>
      </c>
      <c r="D167" s="135">
        <f t="shared" si="2"/>
        <v>21168</v>
      </c>
    </row>
    <row r="168" spans="1:4">
      <c r="A168">
        <v>1538</v>
      </c>
      <c r="B168" s="127">
        <v>15876</v>
      </c>
      <c r="C168" s="127">
        <v>-260.36</v>
      </c>
      <c r="D168" s="135">
        <f t="shared" si="2"/>
        <v>15876</v>
      </c>
    </row>
    <row r="169" spans="1:4">
      <c r="A169">
        <v>1539</v>
      </c>
      <c r="B169" s="127" t="s">
        <v>91</v>
      </c>
      <c r="C169" s="127">
        <v>-33.130000000000003</v>
      </c>
      <c r="D169" s="135">
        <f t="shared" si="2"/>
        <v>15876</v>
      </c>
    </row>
    <row r="170" spans="1:4">
      <c r="A170">
        <v>1540</v>
      </c>
      <c r="B170" s="127" t="s">
        <v>91</v>
      </c>
      <c r="C170" s="127">
        <v>1142.6099999999999</v>
      </c>
      <c r="D170" s="135">
        <f t="shared" si="2"/>
        <v>15876</v>
      </c>
    </row>
    <row r="171" spans="1:4">
      <c r="A171">
        <v>1541</v>
      </c>
      <c r="B171" s="127">
        <v>18035.999999999996</v>
      </c>
      <c r="C171" s="127">
        <v>514.9</v>
      </c>
      <c r="D171" s="135">
        <f t="shared" si="2"/>
        <v>18035.999999999996</v>
      </c>
    </row>
    <row r="172" spans="1:4">
      <c r="A172">
        <v>1542</v>
      </c>
      <c r="B172" s="127">
        <v>16262.459999999997</v>
      </c>
      <c r="C172" s="127">
        <v>-25.86</v>
      </c>
      <c r="D172" s="135">
        <f t="shared" si="2"/>
        <v>16262.459999999997</v>
      </c>
    </row>
    <row r="173" spans="1:4">
      <c r="A173">
        <v>1543</v>
      </c>
      <c r="B173" s="127" t="s">
        <v>91</v>
      </c>
      <c r="C173" s="127">
        <v>376.32</v>
      </c>
      <c r="D173" s="135">
        <f t="shared" si="2"/>
        <v>16262.459999999997</v>
      </c>
    </row>
    <row r="174" spans="1:4">
      <c r="A174">
        <v>1544</v>
      </c>
      <c r="B174" s="127">
        <v>18035.999999999996</v>
      </c>
      <c r="C174" s="127">
        <v>578.57000000000005</v>
      </c>
      <c r="D174" s="135">
        <f t="shared" si="2"/>
        <v>18035.999999999996</v>
      </c>
    </row>
    <row r="175" spans="1:4">
      <c r="A175">
        <v>1545</v>
      </c>
      <c r="B175" s="127">
        <v>18035.999999999996</v>
      </c>
      <c r="C175" s="127">
        <v>1789.4</v>
      </c>
      <c r="D175" s="135">
        <f t="shared" si="2"/>
        <v>18035.999999999996</v>
      </c>
    </row>
    <row r="176" spans="1:4">
      <c r="A176">
        <v>1546</v>
      </c>
      <c r="B176" s="127">
        <v>19538.999999999996</v>
      </c>
      <c r="C176" s="127">
        <v>866.61</v>
      </c>
      <c r="D176" s="135">
        <f t="shared" si="2"/>
        <v>19538.999999999996</v>
      </c>
    </row>
    <row r="177" spans="1:4">
      <c r="A177">
        <v>1547</v>
      </c>
      <c r="B177" s="127" t="s">
        <v>91</v>
      </c>
      <c r="C177" s="127">
        <v>422.82</v>
      </c>
      <c r="D177" s="135">
        <f t="shared" si="2"/>
        <v>19538.999999999996</v>
      </c>
    </row>
    <row r="178" spans="1:4">
      <c r="A178">
        <v>1548</v>
      </c>
      <c r="B178" s="127">
        <v>17585.099999999999</v>
      </c>
      <c r="C178" s="127">
        <v>885.1</v>
      </c>
      <c r="D178" s="135">
        <f t="shared" si="2"/>
        <v>17585.099999999999</v>
      </c>
    </row>
    <row r="179" spans="1:4">
      <c r="A179">
        <v>1549</v>
      </c>
      <c r="B179" s="127">
        <v>19538.999999999996</v>
      </c>
      <c r="C179" s="127">
        <v>785.54</v>
      </c>
      <c r="D179" s="135">
        <f t="shared" si="2"/>
        <v>19538.999999999996</v>
      </c>
    </row>
    <row r="180" spans="1:4">
      <c r="A180">
        <v>1550</v>
      </c>
      <c r="B180" s="127" t="s">
        <v>91</v>
      </c>
      <c r="C180" s="127">
        <v>752.03</v>
      </c>
      <c r="D180" s="135">
        <f t="shared" si="2"/>
        <v>19538.999999999996</v>
      </c>
    </row>
    <row r="181" spans="1:4">
      <c r="A181">
        <v>1551</v>
      </c>
      <c r="B181" s="127">
        <v>21041.999999999996</v>
      </c>
      <c r="C181" s="127">
        <v>710.28</v>
      </c>
      <c r="D181" s="135">
        <f t="shared" si="2"/>
        <v>21041.999999999996</v>
      </c>
    </row>
    <row r="182" spans="1:4">
      <c r="A182">
        <v>1552</v>
      </c>
      <c r="B182" s="127" t="s">
        <v>91</v>
      </c>
      <c r="C182" s="127">
        <v>818.7</v>
      </c>
      <c r="D182" s="135">
        <f t="shared" si="2"/>
        <v>21041.999999999996</v>
      </c>
    </row>
    <row r="183" spans="1:4">
      <c r="A183">
        <v>1553</v>
      </c>
      <c r="B183" s="127">
        <v>18436.699799999999</v>
      </c>
      <c r="C183" s="127">
        <v>1078.1300000000001</v>
      </c>
      <c r="D183" s="135">
        <f t="shared" si="2"/>
        <v>18436.699799999999</v>
      </c>
    </row>
    <row r="184" spans="1:4">
      <c r="A184">
        <v>1554</v>
      </c>
      <c r="B184" s="127">
        <v>20580.578999999994</v>
      </c>
      <c r="C184" s="127">
        <v>2273.02</v>
      </c>
      <c r="D184" s="135">
        <f t="shared" si="2"/>
        <v>20580.578999999994</v>
      </c>
    </row>
    <row r="185" spans="1:4">
      <c r="A185">
        <v>1555</v>
      </c>
      <c r="B185" s="127">
        <v>18035.999999999996</v>
      </c>
      <c r="C185" s="127">
        <v>943.63</v>
      </c>
      <c r="D185" s="135">
        <f t="shared" si="2"/>
        <v>18035.999999999996</v>
      </c>
    </row>
    <row r="186" spans="1:4">
      <c r="A186">
        <v>1556</v>
      </c>
      <c r="B186" s="127">
        <v>21041.999999999996</v>
      </c>
      <c r="C186" s="127">
        <v>1694.5</v>
      </c>
      <c r="D186" s="135">
        <f t="shared" si="2"/>
        <v>21041.999999999996</v>
      </c>
    </row>
    <row r="187" spans="1:4">
      <c r="A187">
        <v>1557</v>
      </c>
      <c r="B187" s="127">
        <v>22544.999999999996</v>
      </c>
      <c r="C187" s="127">
        <v>1085.82</v>
      </c>
      <c r="D187" s="135">
        <f t="shared" si="2"/>
        <v>22544.999999999996</v>
      </c>
    </row>
    <row r="188" spans="1:4">
      <c r="A188">
        <v>1558</v>
      </c>
      <c r="B188" s="127" t="s">
        <v>91</v>
      </c>
      <c r="C188" s="127">
        <v>605.57000000000005</v>
      </c>
      <c r="D188" s="135">
        <f t="shared" si="2"/>
        <v>22544.999999999996</v>
      </c>
    </row>
    <row r="189" spans="1:4">
      <c r="A189">
        <v>1559</v>
      </c>
      <c r="B189" s="127">
        <v>18787.499999999996</v>
      </c>
      <c r="C189" s="127">
        <v>1019.79</v>
      </c>
      <c r="D189" s="135">
        <f t="shared" si="2"/>
        <v>18787.499999999996</v>
      </c>
    </row>
    <row r="190" spans="1:4">
      <c r="A190">
        <v>1560</v>
      </c>
      <c r="B190" s="127">
        <v>19538.999999999996</v>
      </c>
      <c r="C190" s="127">
        <v>1177.8699999999999</v>
      </c>
      <c r="D190" s="135">
        <f t="shared" si="2"/>
        <v>19538.999999999996</v>
      </c>
    </row>
    <row r="191" spans="1:4">
      <c r="A191">
        <v>1561</v>
      </c>
      <c r="B191" s="127">
        <v>16794</v>
      </c>
      <c r="C191" s="127">
        <v>921.91</v>
      </c>
      <c r="D191" s="135">
        <f t="shared" si="2"/>
        <v>16794</v>
      </c>
    </row>
    <row r="192" spans="1:4">
      <c r="A192">
        <v>1562</v>
      </c>
      <c r="B192" s="127">
        <v>20992.5</v>
      </c>
      <c r="C192" s="127">
        <v>1353.67</v>
      </c>
      <c r="D192" s="135">
        <f t="shared" si="2"/>
        <v>20992.5</v>
      </c>
    </row>
    <row r="193" spans="1:4">
      <c r="A193">
        <v>1563</v>
      </c>
      <c r="B193" s="127">
        <v>16794</v>
      </c>
      <c r="C193" s="127">
        <v>1872.88</v>
      </c>
      <c r="D193" s="135">
        <f t="shared" si="2"/>
        <v>16794</v>
      </c>
    </row>
    <row r="194" spans="1:4">
      <c r="A194">
        <v>1564</v>
      </c>
      <c r="B194" s="127">
        <v>19593</v>
      </c>
      <c r="C194" s="127">
        <v>2162.7600000000002</v>
      </c>
      <c r="D194" s="135">
        <f t="shared" si="2"/>
        <v>19593</v>
      </c>
    </row>
    <row r="195" spans="1:4">
      <c r="A195">
        <v>1565</v>
      </c>
      <c r="B195" s="127">
        <v>22392</v>
      </c>
      <c r="C195" s="127">
        <v>2275.31</v>
      </c>
      <c r="D195" s="135">
        <f t="shared" ref="D195:D258" si="3">IF(B195="",D194,B195)</f>
        <v>22392</v>
      </c>
    </row>
    <row r="196" spans="1:4">
      <c r="A196">
        <v>1566</v>
      </c>
      <c r="B196" s="127">
        <v>25191</v>
      </c>
      <c r="C196" s="127">
        <v>1915.52</v>
      </c>
      <c r="D196" s="135">
        <f t="shared" si="3"/>
        <v>25191</v>
      </c>
    </row>
    <row r="197" spans="1:4">
      <c r="A197">
        <v>1567</v>
      </c>
      <c r="B197" s="127">
        <v>36387</v>
      </c>
      <c r="C197" s="127">
        <v>1098.82</v>
      </c>
      <c r="D197" s="135">
        <f t="shared" si="3"/>
        <v>36387</v>
      </c>
    </row>
    <row r="198" spans="1:4">
      <c r="A198">
        <v>1568</v>
      </c>
      <c r="B198" s="127">
        <v>25191</v>
      </c>
      <c r="C198" s="127">
        <v>827.24</v>
      </c>
      <c r="D198" s="135">
        <f t="shared" si="3"/>
        <v>25191</v>
      </c>
    </row>
    <row r="199" spans="1:4">
      <c r="A199">
        <v>1569</v>
      </c>
      <c r="B199" s="127">
        <v>22392</v>
      </c>
      <c r="C199" s="127">
        <v>651.79</v>
      </c>
      <c r="D199" s="135">
        <f t="shared" si="3"/>
        <v>22392</v>
      </c>
    </row>
    <row r="200" spans="1:4">
      <c r="A200">
        <v>1570</v>
      </c>
      <c r="B200" s="127">
        <v>25191</v>
      </c>
      <c r="C200" s="127">
        <v>1042.71</v>
      </c>
      <c r="D200" s="135">
        <f t="shared" si="3"/>
        <v>25191</v>
      </c>
    </row>
    <row r="201" spans="1:4">
      <c r="A201">
        <v>1571</v>
      </c>
      <c r="B201" s="127">
        <v>28689.75</v>
      </c>
      <c r="C201" s="127">
        <v>1901.64</v>
      </c>
      <c r="D201" s="135">
        <f t="shared" si="3"/>
        <v>28689.75</v>
      </c>
    </row>
    <row r="202" spans="1:4">
      <c r="A202">
        <v>1572</v>
      </c>
      <c r="B202" s="127">
        <v>30789</v>
      </c>
      <c r="C202" s="127">
        <v>4160.3100000000004</v>
      </c>
      <c r="D202" s="135">
        <f t="shared" si="3"/>
        <v>30789</v>
      </c>
    </row>
    <row r="203" spans="1:4">
      <c r="A203">
        <v>1573</v>
      </c>
      <c r="B203" s="127">
        <v>15551.999999999998</v>
      </c>
      <c r="C203" s="127">
        <v>3495.4</v>
      </c>
      <c r="D203" s="135">
        <f t="shared" si="3"/>
        <v>15551.999999999998</v>
      </c>
    </row>
    <row r="204" spans="1:4">
      <c r="A204">
        <v>1574</v>
      </c>
      <c r="B204" s="127">
        <v>25919.999999999996</v>
      </c>
      <c r="C204" s="127">
        <v>2274.9699999999998</v>
      </c>
      <c r="D204" s="135">
        <f t="shared" si="3"/>
        <v>25919.999999999996</v>
      </c>
    </row>
    <row r="205" spans="1:4">
      <c r="A205">
        <v>1575</v>
      </c>
      <c r="B205" s="127">
        <v>29375.913599999996</v>
      </c>
      <c r="C205" s="127">
        <v>3058.79</v>
      </c>
      <c r="D205" s="135">
        <f t="shared" si="3"/>
        <v>29375.913599999996</v>
      </c>
    </row>
    <row r="206" spans="1:4">
      <c r="A206">
        <v>1576</v>
      </c>
      <c r="B206" s="127">
        <v>31103.999999999996</v>
      </c>
      <c r="C206" s="127">
        <v>2586.35</v>
      </c>
      <c r="D206" s="135">
        <f t="shared" si="3"/>
        <v>31103.999999999996</v>
      </c>
    </row>
    <row r="207" spans="1:4">
      <c r="A207">
        <v>1577</v>
      </c>
      <c r="B207" s="127">
        <v>33696</v>
      </c>
      <c r="C207" s="127">
        <v>1561.57</v>
      </c>
      <c r="D207" s="135">
        <f t="shared" si="3"/>
        <v>33696</v>
      </c>
    </row>
    <row r="208" spans="1:4">
      <c r="A208">
        <v>1578</v>
      </c>
      <c r="B208" s="127">
        <v>22031.7408</v>
      </c>
      <c r="C208" s="127">
        <v>1643.18</v>
      </c>
      <c r="D208" s="135">
        <f t="shared" si="3"/>
        <v>22031.7408</v>
      </c>
    </row>
    <row r="209" spans="1:4">
      <c r="A209">
        <v>1579</v>
      </c>
      <c r="B209" s="127">
        <v>33695.7408</v>
      </c>
      <c r="C209" s="127">
        <v>1904.49</v>
      </c>
      <c r="D209" s="135">
        <f t="shared" si="3"/>
        <v>33695.7408</v>
      </c>
    </row>
    <row r="210" spans="1:4">
      <c r="A210">
        <v>1580</v>
      </c>
      <c r="B210" s="127">
        <v>33538.268700000001</v>
      </c>
      <c r="C210" s="127">
        <v>1748.67</v>
      </c>
      <c r="D210" s="135">
        <f t="shared" si="3"/>
        <v>33538.268700000001</v>
      </c>
    </row>
    <row r="211" spans="1:4">
      <c r="A211">
        <v>1581</v>
      </c>
      <c r="B211" s="127">
        <v>23130</v>
      </c>
      <c r="C211" s="127">
        <v>1569.24</v>
      </c>
      <c r="D211" s="135">
        <f t="shared" si="3"/>
        <v>23130</v>
      </c>
    </row>
    <row r="212" spans="1:4">
      <c r="A212">
        <v>1582</v>
      </c>
      <c r="B212" s="127">
        <v>34695</v>
      </c>
      <c r="C212" s="127">
        <v>1614.79</v>
      </c>
      <c r="D212" s="135">
        <f t="shared" si="3"/>
        <v>34695</v>
      </c>
    </row>
    <row r="213" spans="1:4">
      <c r="A213">
        <v>1583</v>
      </c>
      <c r="B213" s="127">
        <v>35041.949999999997</v>
      </c>
      <c r="C213" s="127">
        <v>1595.67</v>
      </c>
      <c r="D213" s="135">
        <f t="shared" si="3"/>
        <v>35041.949999999997</v>
      </c>
    </row>
    <row r="214" spans="1:4">
      <c r="A214">
        <v>1584</v>
      </c>
      <c r="B214" s="127">
        <v>23130</v>
      </c>
      <c r="C214" s="127">
        <v>1593.08</v>
      </c>
      <c r="D214" s="135">
        <f t="shared" si="3"/>
        <v>23130</v>
      </c>
    </row>
    <row r="215" spans="1:4">
      <c r="A215">
        <v>1585</v>
      </c>
      <c r="B215" s="127">
        <v>30839.691599999998</v>
      </c>
      <c r="C215" s="127">
        <v>1820.04</v>
      </c>
      <c r="D215" s="135">
        <f t="shared" si="3"/>
        <v>30839.691599999998</v>
      </c>
    </row>
    <row r="216" spans="1:4">
      <c r="A216">
        <v>1586</v>
      </c>
      <c r="B216" s="127">
        <v>34695</v>
      </c>
      <c r="C216" s="127">
        <v>2113.5</v>
      </c>
      <c r="D216" s="135">
        <f t="shared" si="3"/>
        <v>34695</v>
      </c>
    </row>
    <row r="217" spans="1:4">
      <c r="A217">
        <v>1587</v>
      </c>
      <c r="B217" s="127">
        <v>34695</v>
      </c>
      <c r="C217" s="127">
        <v>1763.66</v>
      </c>
      <c r="D217" s="135">
        <f t="shared" si="3"/>
        <v>34695</v>
      </c>
    </row>
    <row r="218" spans="1:4">
      <c r="A218">
        <v>1588</v>
      </c>
      <c r="B218" s="127">
        <v>40477.268700000001</v>
      </c>
      <c r="C218" s="127">
        <v>1431.17</v>
      </c>
      <c r="D218" s="135">
        <f t="shared" si="3"/>
        <v>40477.268700000001</v>
      </c>
    </row>
    <row r="219" spans="1:4">
      <c r="A219">
        <v>1589</v>
      </c>
      <c r="B219" s="127">
        <v>43947</v>
      </c>
      <c r="C219" s="127">
        <v>1397.92</v>
      </c>
      <c r="D219" s="135">
        <f t="shared" si="3"/>
        <v>43947</v>
      </c>
    </row>
    <row r="220" spans="1:4">
      <c r="A220">
        <v>1590</v>
      </c>
      <c r="B220" s="127" t="s">
        <v>91</v>
      </c>
      <c r="C220" s="127">
        <v>1470.2</v>
      </c>
      <c r="D220" s="135">
        <f t="shared" si="3"/>
        <v>43947</v>
      </c>
    </row>
    <row r="221" spans="1:4">
      <c r="A221">
        <v>1591</v>
      </c>
      <c r="B221" s="127">
        <v>34695</v>
      </c>
      <c r="C221" s="127">
        <v>1718.85</v>
      </c>
      <c r="D221" s="135">
        <f t="shared" si="3"/>
        <v>34695</v>
      </c>
    </row>
    <row r="222" spans="1:4">
      <c r="A222">
        <v>1592</v>
      </c>
      <c r="B222" s="127">
        <v>37008</v>
      </c>
      <c r="C222" s="127">
        <v>3446.37</v>
      </c>
      <c r="D222" s="135">
        <f t="shared" si="3"/>
        <v>37008</v>
      </c>
    </row>
    <row r="223" spans="1:4">
      <c r="A223">
        <v>1593</v>
      </c>
      <c r="B223" s="127">
        <v>36547.712999999996</v>
      </c>
      <c r="C223" s="127">
        <v>2700.43</v>
      </c>
      <c r="D223" s="135">
        <f t="shared" si="3"/>
        <v>36547.712999999996</v>
      </c>
    </row>
    <row r="224" spans="1:4">
      <c r="A224">
        <v>1594</v>
      </c>
      <c r="B224" s="127" t="s">
        <v>91</v>
      </c>
      <c r="C224" s="127">
        <v>985.92</v>
      </c>
      <c r="D224" s="135">
        <f t="shared" si="3"/>
        <v>36547.712999999996</v>
      </c>
    </row>
    <row r="225" spans="1:4">
      <c r="A225">
        <v>1595</v>
      </c>
      <c r="B225" s="127">
        <v>34695</v>
      </c>
      <c r="C225" s="127">
        <v>1026.3900000000001</v>
      </c>
      <c r="D225" s="135">
        <f t="shared" si="3"/>
        <v>34695</v>
      </c>
    </row>
    <row r="226" spans="1:4">
      <c r="A226">
        <v>1596</v>
      </c>
      <c r="B226" s="127">
        <v>16190.768699999999</v>
      </c>
      <c r="C226" s="127">
        <v>-133</v>
      </c>
      <c r="D226" s="135">
        <f t="shared" si="3"/>
        <v>16190.768699999999</v>
      </c>
    </row>
    <row r="227" spans="1:4">
      <c r="A227">
        <v>1597</v>
      </c>
      <c r="B227" s="127">
        <v>19267.29</v>
      </c>
      <c r="C227" s="127">
        <v>-3469.5</v>
      </c>
      <c r="D227" s="135">
        <f t="shared" si="3"/>
        <v>19267.29</v>
      </c>
    </row>
    <row r="228" spans="1:4">
      <c r="A228">
        <v>1598</v>
      </c>
      <c r="B228" s="127" t="s">
        <v>91</v>
      </c>
      <c r="C228" s="127">
        <v>-358.52</v>
      </c>
      <c r="D228" s="135">
        <f t="shared" si="3"/>
        <v>19267.29</v>
      </c>
    </row>
    <row r="229" spans="1:4">
      <c r="A229">
        <v>1599</v>
      </c>
      <c r="B229" s="127" t="s">
        <v>91</v>
      </c>
      <c r="C229" s="127">
        <v>1581.51</v>
      </c>
      <c r="D229" s="135">
        <f t="shared" si="3"/>
        <v>19267.29</v>
      </c>
    </row>
    <row r="230" spans="1:4">
      <c r="A230">
        <v>1600</v>
      </c>
      <c r="B230" s="127" t="s">
        <v>91</v>
      </c>
      <c r="C230" s="127">
        <v>543.55999999999995</v>
      </c>
      <c r="D230" s="135">
        <f t="shared" si="3"/>
        <v>19267.29</v>
      </c>
    </row>
    <row r="231" spans="1:4">
      <c r="A231">
        <v>1601</v>
      </c>
      <c r="B231" s="127">
        <v>10489.455</v>
      </c>
      <c r="C231" s="127">
        <v>641.86</v>
      </c>
      <c r="D231" s="135">
        <f t="shared" si="3"/>
        <v>10489.455</v>
      </c>
    </row>
    <row r="232" spans="1:4">
      <c r="A232">
        <v>1602</v>
      </c>
      <c r="B232" s="127">
        <v>3226.5000000000005</v>
      </c>
      <c r="C232" s="127">
        <v>457.09</v>
      </c>
      <c r="D232" s="135">
        <f t="shared" si="3"/>
        <v>3226.5000000000005</v>
      </c>
    </row>
    <row r="233" spans="1:4">
      <c r="A233">
        <v>1603</v>
      </c>
      <c r="B233" s="127">
        <v>10905.570000000002</v>
      </c>
      <c r="C233" s="127">
        <v>962.57</v>
      </c>
      <c r="D233" s="135">
        <f t="shared" si="3"/>
        <v>10905.570000000002</v>
      </c>
    </row>
    <row r="234" spans="1:4">
      <c r="A234">
        <v>1604</v>
      </c>
      <c r="B234" s="127">
        <v>17208</v>
      </c>
      <c r="C234" s="127">
        <v>1224.73</v>
      </c>
      <c r="D234" s="135">
        <f t="shared" si="3"/>
        <v>17208</v>
      </c>
    </row>
    <row r="235" spans="1:4">
      <c r="A235">
        <v>1605</v>
      </c>
      <c r="B235" s="127">
        <v>29683.800000000003</v>
      </c>
      <c r="C235" s="127">
        <v>1606.53</v>
      </c>
      <c r="D235" s="135">
        <f t="shared" si="3"/>
        <v>29683.800000000003</v>
      </c>
    </row>
    <row r="236" spans="1:4">
      <c r="A236">
        <v>1606</v>
      </c>
      <c r="B236" s="127">
        <v>21510</v>
      </c>
      <c r="C236" s="127">
        <v>1882.13</v>
      </c>
      <c r="D236" s="135">
        <f t="shared" si="3"/>
        <v>21510</v>
      </c>
    </row>
    <row r="237" spans="1:4">
      <c r="A237">
        <v>1607</v>
      </c>
      <c r="B237" s="127">
        <v>29038.500000000004</v>
      </c>
      <c r="C237" s="127">
        <v>1148.0999999999999</v>
      </c>
      <c r="D237" s="135">
        <f t="shared" si="3"/>
        <v>29038.500000000004</v>
      </c>
    </row>
    <row r="238" spans="1:4">
      <c r="A238">
        <v>1608</v>
      </c>
      <c r="B238" s="127">
        <v>10905.570000000002</v>
      </c>
      <c r="C238" s="127">
        <v>1035.17</v>
      </c>
      <c r="D238" s="135">
        <f t="shared" si="3"/>
        <v>10905.570000000002</v>
      </c>
    </row>
    <row r="239" spans="1:4">
      <c r="A239">
        <v>1609</v>
      </c>
      <c r="B239" s="127">
        <v>19359</v>
      </c>
      <c r="C239" s="127">
        <v>778.39</v>
      </c>
      <c r="D239" s="135">
        <f t="shared" si="3"/>
        <v>19359</v>
      </c>
    </row>
    <row r="240" spans="1:4">
      <c r="A240">
        <v>1610</v>
      </c>
      <c r="B240" s="127" t="s">
        <v>91</v>
      </c>
      <c r="C240" s="127">
        <v>604.97</v>
      </c>
      <c r="D240" s="135">
        <f t="shared" si="3"/>
        <v>19359</v>
      </c>
    </row>
    <row r="241" spans="1:4">
      <c r="A241">
        <v>1611</v>
      </c>
      <c r="B241" s="127" t="s">
        <v>91</v>
      </c>
      <c r="C241" s="127">
        <v>724.62</v>
      </c>
      <c r="D241" s="135">
        <f t="shared" si="3"/>
        <v>19359</v>
      </c>
    </row>
    <row r="242" spans="1:4">
      <c r="A242">
        <v>1612</v>
      </c>
      <c r="B242" s="127">
        <v>31189.500000000004</v>
      </c>
      <c r="C242" s="127">
        <v>1361.85</v>
      </c>
      <c r="D242" s="135">
        <f t="shared" si="3"/>
        <v>31189.500000000004</v>
      </c>
    </row>
    <row r="243" spans="1:4">
      <c r="A243">
        <v>1613</v>
      </c>
      <c r="B243" s="127">
        <v>19359</v>
      </c>
      <c r="C243" s="127">
        <v>-4527.8599999999997</v>
      </c>
      <c r="D243" s="135">
        <f t="shared" si="3"/>
        <v>19359</v>
      </c>
    </row>
    <row r="244" spans="1:4">
      <c r="A244">
        <v>1614</v>
      </c>
      <c r="B244" s="127">
        <v>25812.000000000004</v>
      </c>
      <c r="C244" s="127">
        <v>1767.85</v>
      </c>
      <c r="D244" s="135">
        <f t="shared" si="3"/>
        <v>25812.000000000004</v>
      </c>
    </row>
    <row r="245" spans="1:4">
      <c r="A245">
        <v>1615</v>
      </c>
      <c r="B245" s="127">
        <v>11793.600000000002</v>
      </c>
      <c r="C245" s="127">
        <v>-56.16</v>
      </c>
      <c r="D245" s="135">
        <f t="shared" si="3"/>
        <v>11793.600000000002</v>
      </c>
    </row>
    <row r="246" spans="1:4">
      <c r="A246">
        <v>1616</v>
      </c>
      <c r="B246" s="127" t="s">
        <v>91</v>
      </c>
      <c r="C246" s="127">
        <v>526.5</v>
      </c>
      <c r="D246" s="135">
        <f t="shared" si="3"/>
        <v>11793.600000000002</v>
      </c>
    </row>
    <row r="247" spans="1:4">
      <c r="A247">
        <v>1617</v>
      </c>
      <c r="B247" s="127" t="s">
        <v>91</v>
      </c>
      <c r="C247" s="127">
        <v>744.12</v>
      </c>
      <c r="D247" s="135">
        <f t="shared" si="3"/>
        <v>11793.600000000002</v>
      </c>
    </row>
    <row r="248" spans="1:4">
      <c r="A248">
        <v>1618</v>
      </c>
      <c r="B248" s="127">
        <v>18720.000000000004</v>
      </c>
      <c r="C248" s="127">
        <v>870.48</v>
      </c>
      <c r="D248" s="135">
        <f t="shared" si="3"/>
        <v>18720.000000000004</v>
      </c>
    </row>
    <row r="249" spans="1:4">
      <c r="A249">
        <v>1619</v>
      </c>
      <c r="B249" s="127">
        <v>19656.000000000004</v>
      </c>
      <c r="C249" s="127">
        <v>1136.07</v>
      </c>
      <c r="D249" s="135">
        <f t="shared" si="3"/>
        <v>19656.000000000004</v>
      </c>
    </row>
    <row r="250" spans="1:4">
      <c r="A250">
        <v>1620</v>
      </c>
      <c r="B250" s="127">
        <v>19656.000000000004</v>
      </c>
      <c r="C250" s="127">
        <v>1396.98</v>
      </c>
      <c r="D250" s="135">
        <f t="shared" si="3"/>
        <v>19656.000000000004</v>
      </c>
    </row>
    <row r="251" spans="1:4">
      <c r="A251">
        <v>1621</v>
      </c>
      <c r="B251" s="127">
        <v>4212.0000000000009</v>
      </c>
      <c r="C251" s="127">
        <v>1346.67</v>
      </c>
      <c r="D251" s="135">
        <f t="shared" si="3"/>
        <v>4212.0000000000009</v>
      </c>
    </row>
    <row r="252" spans="1:4">
      <c r="A252">
        <v>1622</v>
      </c>
      <c r="B252" s="127" t="s">
        <v>91</v>
      </c>
      <c r="C252" s="127">
        <v>1863.81</v>
      </c>
      <c r="D252" s="135">
        <f t="shared" si="3"/>
        <v>4212.0000000000009</v>
      </c>
    </row>
    <row r="253" spans="1:4">
      <c r="A253">
        <v>1623</v>
      </c>
      <c r="B253" s="127" t="s">
        <v>91</v>
      </c>
      <c r="C253" s="127">
        <v>1129.05</v>
      </c>
      <c r="D253" s="135">
        <f t="shared" si="3"/>
        <v>4212.0000000000009</v>
      </c>
    </row>
    <row r="254" spans="1:4">
      <c r="A254">
        <v>1624</v>
      </c>
      <c r="B254" s="127">
        <v>24959.937600000001</v>
      </c>
      <c r="C254" s="127">
        <v>898.56</v>
      </c>
      <c r="D254" s="135">
        <f t="shared" si="3"/>
        <v>24959.937600000001</v>
      </c>
    </row>
    <row r="255" spans="1:4">
      <c r="A255">
        <v>1625</v>
      </c>
      <c r="B255" s="127" t="s">
        <v>91</v>
      </c>
      <c r="C255" s="127">
        <v>655.20000000000005</v>
      </c>
      <c r="D255" s="135">
        <f t="shared" si="3"/>
        <v>24959.937600000001</v>
      </c>
    </row>
    <row r="256" spans="1:4">
      <c r="A256">
        <v>1626</v>
      </c>
      <c r="B256" s="127">
        <v>24804.000000000004</v>
      </c>
      <c r="C256" s="127">
        <v>510.12</v>
      </c>
      <c r="D256" s="135">
        <f t="shared" si="3"/>
        <v>24804.000000000004</v>
      </c>
    </row>
    <row r="257" spans="1:4">
      <c r="A257">
        <v>1627</v>
      </c>
      <c r="B257" s="127">
        <v>28080.000000000004</v>
      </c>
      <c r="C257" s="127">
        <v>1241.3699999999999</v>
      </c>
      <c r="D257" s="135">
        <f t="shared" si="3"/>
        <v>28080.000000000004</v>
      </c>
    </row>
    <row r="258" spans="1:4">
      <c r="A258">
        <v>1628</v>
      </c>
      <c r="B258" s="127" t="s">
        <v>91</v>
      </c>
      <c r="C258" s="127">
        <v>2234.6999999999998</v>
      </c>
      <c r="D258" s="135">
        <f t="shared" si="3"/>
        <v>28080.000000000004</v>
      </c>
    </row>
    <row r="259" spans="1:4">
      <c r="A259">
        <v>1629</v>
      </c>
      <c r="B259" s="127">
        <v>26208.000000000004</v>
      </c>
      <c r="C259" s="127">
        <v>967.59</v>
      </c>
      <c r="D259" s="135">
        <f t="shared" ref="D259:D322" si="4">IF(B259="",D258,B259)</f>
        <v>26208.000000000004</v>
      </c>
    </row>
    <row r="260" spans="1:4">
      <c r="A260">
        <v>1630</v>
      </c>
      <c r="B260" s="127" t="s">
        <v>91</v>
      </c>
      <c r="C260" s="127">
        <v>2372.7600000000002</v>
      </c>
      <c r="D260" s="135">
        <f t="shared" si="4"/>
        <v>26208.000000000004</v>
      </c>
    </row>
    <row r="261" spans="1:4">
      <c r="A261">
        <v>1631</v>
      </c>
      <c r="B261" s="127">
        <v>22464.000000000004</v>
      </c>
      <c r="C261" s="127">
        <v>2516.67</v>
      </c>
      <c r="D261" s="135">
        <f t="shared" si="4"/>
        <v>22464.000000000004</v>
      </c>
    </row>
    <row r="262" spans="1:4">
      <c r="A262">
        <v>1632</v>
      </c>
      <c r="B262" s="127">
        <v>24959.937600000001</v>
      </c>
      <c r="C262" s="127">
        <v>912.6</v>
      </c>
      <c r="D262" s="135">
        <f t="shared" si="4"/>
        <v>24959.937600000001</v>
      </c>
    </row>
    <row r="263" spans="1:4">
      <c r="A263">
        <v>1633</v>
      </c>
      <c r="B263" s="127">
        <v>11232.000000000002</v>
      </c>
      <c r="C263" s="127">
        <v>848.25</v>
      </c>
      <c r="D263" s="135">
        <f t="shared" si="4"/>
        <v>11232.000000000002</v>
      </c>
    </row>
    <row r="264" spans="1:4">
      <c r="A264">
        <v>1634</v>
      </c>
      <c r="B264" s="127">
        <v>9360.0000000000018</v>
      </c>
      <c r="C264" s="127">
        <v>575.64</v>
      </c>
      <c r="D264" s="135">
        <f t="shared" si="4"/>
        <v>9360.0000000000018</v>
      </c>
    </row>
    <row r="265" spans="1:4">
      <c r="A265">
        <v>1635</v>
      </c>
      <c r="B265" s="127" t="s">
        <v>91</v>
      </c>
      <c r="C265" s="127">
        <v>339.3</v>
      </c>
      <c r="D265" s="135">
        <f t="shared" si="4"/>
        <v>9360.0000000000018</v>
      </c>
    </row>
    <row r="266" spans="1:4">
      <c r="A266">
        <v>1636</v>
      </c>
      <c r="B266" s="127" t="s">
        <v>91</v>
      </c>
      <c r="C266" s="127">
        <v>67.28</v>
      </c>
      <c r="D266" s="135">
        <f t="shared" si="4"/>
        <v>9360.0000000000018</v>
      </c>
    </row>
    <row r="267" spans="1:4">
      <c r="A267">
        <v>1637</v>
      </c>
      <c r="B267" s="127">
        <v>15235.200000000003</v>
      </c>
      <c r="C267" s="127">
        <v>0</v>
      </c>
      <c r="D267" s="135">
        <f t="shared" si="4"/>
        <v>15235.200000000003</v>
      </c>
    </row>
    <row r="268" spans="1:4">
      <c r="A268">
        <v>1638</v>
      </c>
      <c r="B268" s="127">
        <v>13248.000000000002</v>
      </c>
      <c r="C268" s="127">
        <v>-1160.24</v>
      </c>
      <c r="D268" s="135">
        <f t="shared" si="4"/>
        <v>13248.000000000002</v>
      </c>
    </row>
    <row r="269" spans="1:4">
      <c r="A269">
        <v>1639</v>
      </c>
      <c r="B269" s="127">
        <v>12420.000000000002</v>
      </c>
      <c r="C269" s="127">
        <v>745.2</v>
      </c>
      <c r="D269" s="135">
        <f t="shared" si="4"/>
        <v>12420.000000000002</v>
      </c>
    </row>
    <row r="270" spans="1:4">
      <c r="A270">
        <v>1640</v>
      </c>
      <c r="B270" s="127">
        <v>16560.000000000004</v>
      </c>
      <c r="C270" s="127">
        <v>713.12</v>
      </c>
      <c r="D270" s="135">
        <f t="shared" si="4"/>
        <v>16560.000000000004</v>
      </c>
    </row>
    <row r="271" spans="1:4">
      <c r="A271">
        <v>1641</v>
      </c>
      <c r="B271" s="127">
        <v>16560.000000000004</v>
      </c>
      <c r="C271" s="127">
        <v>1476.95</v>
      </c>
      <c r="D271" s="135">
        <f t="shared" si="4"/>
        <v>16560.000000000004</v>
      </c>
    </row>
    <row r="272" spans="1:4">
      <c r="A272">
        <v>1642</v>
      </c>
      <c r="B272" s="127">
        <v>18630.000000000004</v>
      </c>
      <c r="C272" s="127">
        <v>1480.05</v>
      </c>
      <c r="D272" s="135">
        <f t="shared" si="4"/>
        <v>18630.000000000004</v>
      </c>
    </row>
    <row r="273" spans="1:4">
      <c r="A273">
        <v>1643</v>
      </c>
      <c r="B273" s="127">
        <v>20617.641953999999</v>
      </c>
      <c r="C273" s="127">
        <v>4186.1099999999997</v>
      </c>
      <c r="D273" s="135">
        <f t="shared" si="4"/>
        <v>20617.641953999999</v>
      </c>
    </row>
    <row r="274" spans="1:4">
      <c r="A274">
        <v>1644</v>
      </c>
      <c r="B274" s="127">
        <v>19656</v>
      </c>
      <c r="C274" s="127">
        <v>3707</v>
      </c>
      <c r="D274" s="135">
        <f t="shared" si="4"/>
        <v>19656</v>
      </c>
    </row>
    <row r="275" spans="1:4">
      <c r="A275">
        <v>1645</v>
      </c>
      <c r="B275" s="127">
        <v>17199</v>
      </c>
      <c r="C275" s="127">
        <v>1394.35</v>
      </c>
      <c r="D275" s="135">
        <f t="shared" si="4"/>
        <v>17199</v>
      </c>
    </row>
    <row r="276" spans="1:4">
      <c r="A276">
        <v>1646</v>
      </c>
      <c r="B276" s="127">
        <v>14742</v>
      </c>
      <c r="C276" s="127">
        <v>1387.18</v>
      </c>
      <c r="D276" s="135">
        <f t="shared" si="4"/>
        <v>14742</v>
      </c>
    </row>
    <row r="277" spans="1:4">
      <c r="A277">
        <v>1647</v>
      </c>
      <c r="B277" s="127">
        <v>19656</v>
      </c>
      <c r="C277" s="127">
        <v>1085.18</v>
      </c>
      <c r="D277" s="135">
        <f t="shared" si="4"/>
        <v>19656</v>
      </c>
    </row>
    <row r="278" spans="1:4">
      <c r="A278">
        <v>1648</v>
      </c>
      <c r="B278" s="127">
        <v>20475</v>
      </c>
      <c r="C278" s="127">
        <v>986.9</v>
      </c>
      <c r="D278" s="135">
        <f t="shared" si="4"/>
        <v>20475</v>
      </c>
    </row>
    <row r="279" spans="1:4">
      <c r="A279">
        <v>1649</v>
      </c>
      <c r="B279" s="127">
        <v>24242.399999999998</v>
      </c>
      <c r="C279" s="127">
        <v>1253.07</v>
      </c>
      <c r="D279" s="135">
        <f t="shared" si="4"/>
        <v>24242.399999999998</v>
      </c>
    </row>
    <row r="280" spans="1:4">
      <c r="A280">
        <v>1650</v>
      </c>
      <c r="B280" s="127">
        <v>24570</v>
      </c>
      <c r="C280" s="127">
        <v>1976.86</v>
      </c>
      <c r="D280" s="135">
        <f t="shared" si="4"/>
        <v>24570</v>
      </c>
    </row>
    <row r="281" spans="1:4">
      <c r="A281">
        <v>1651</v>
      </c>
      <c r="B281" s="127">
        <v>15586.874999999998</v>
      </c>
      <c r="C281" s="127">
        <v>1975.87</v>
      </c>
      <c r="D281" s="135">
        <f t="shared" si="4"/>
        <v>15586.874999999998</v>
      </c>
    </row>
    <row r="282" spans="1:4">
      <c r="A282">
        <v>1652</v>
      </c>
      <c r="B282" s="127">
        <v>17603.999999999996</v>
      </c>
      <c r="C282" s="127">
        <v>2143.65</v>
      </c>
      <c r="D282" s="135">
        <f t="shared" si="4"/>
        <v>17603.999999999996</v>
      </c>
    </row>
    <row r="283" spans="1:4">
      <c r="A283">
        <v>1653</v>
      </c>
      <c r="B283" s="127">
        <v>22004.999999999996</v>
      </c>
      <c r="C283" s="127">
        <v>1912.6</v>
      </c>
      <c r="D283" s="135">
        <f t="shared" si="4"/>
        <v>22004.999999999996</v>
      </c>
    </row>
    <row r="284" spans="1:4">
      <c r="A284">
        <v>1654</v>
      </c>
      <c r="B284" s="127">
        <v>23471.999999999996</v>
      </c>
      <c r="C284" s="127">
        <v>1781.49</v>
      </c>
      <c r="D284" s="135">
        <f t="shared" si="4"/>
        <v>23471.999999999996</v>
      </c>
    </row>
    <row r="285" spans="1:4">
      <c r="A285">
        <v>1655</v>
      </c>
      <c r="B285" s="127">
        <v>23471.999999999996</v>
      </c>
      <c r="C285" s="127">
        <v>386</v>
      </c>
      <c r="D285" s="135">
        <f t="shared" si="4"/>
        <v>23471.999999999996</v>
      </c>
    </row>
    <row r="286" spans="1:4">
      <c r="A286">
        <v>1656</v>
      </c>
      <c r="B286" s="127">
        <v>19188.359999999997</v>
      </c>
      <c r="C286" s="127">
        <v>519.87</v>
      </c>
      <c r="D286" s="135">
        <f t="shared" si="4"/>
        <v>19188.359999999997</v>
      </c>
    </row>
    <row r="287" spans="1:4">
      <c r="A287">
        <v>1657</v>
      </c>
      <c r="B287" s="127">
        <v>22004.999999999996</v>
      </c>
      <c r="C287" s="127">
        <v>561.13</v>
      </c>
      <c r="D287" s="135">
        <f t="shared" si="4"/>
        <v>22004.999999999996</v>
      </c>
    </row>
    <row r="288" spans="1:4">
      <c r="A288">
        <v>1658</v>
      </c>
      <c r="B288" s="127">
        <v>19070.999999999996</v>
      </c>
      <c r="C288" s="127">
        <v>538.21</v>
      </c>
      <c r="D288" s="135">
        <f t="shared" si="4"/>
        <v>19070.999999999996</v>
      </c>
    </row>
    <row r="289" spans="1:4">
      <c r="A289">
        <v>1659</v>
      </c>
      <c r="B289" s="127">
        <v>23471.999999999996</v>
      </c>
      <c r="C289" s="127">
        <v>1253.3699999999999</v>
      </c>
      <c r="D289" s="135">
        <f t="shared" si="4"/>
        <v>23471.999999999996</v>
      </c>
    </row>
    <row r="290" spans="1:4">
      <c r="A290">
        <v>1660</v>
      </c>
      <c r="B290" s="127">
        <v>24205.499999999996</v>
      </c>
      <c r="C290" s="127">
        <v>824.27</v>
      </c>
      <c r="D290" s="135">
        <f t="shared" si="4"/>
        <v>24205.499999999996</v>
      </c>
    </row>
    <row r="291" spans="1:4">
      <c r="A291">
        <v>1661</v>
      </c>
      <c r="B291" s="127">
        <v>22004.999999999996</v>
      </c>
      <c r="C291" s="127">
        <v>794.93</v>
      </c>
      <c r="D291" s="135">
        <f t="shared" si="4"/>
        <v>22004.999999999996</v>
      </c>
    </row>
    <row r="292" spans="1:4">
      <c r="A292">
        <v>1662</v>
      </c>
      <c r="B292" s="127">
        <v>32273.999999999996</v>
      </c>
      <c r="C292" s="127">
        <v>1121.3399999999999</v>
      </c>
      <c r="D292" s="135">
        <f t="shared" si="4"/>
        <v>32273.999999999996</v>
      </c>
    </row>
    <row r="293" spans="1:4">
      <c r="A293">
        <v>1663</v>
      </c>
      <c r="B293" s="127">
        <v>22738.499999999996</v>
      </c>
      <c r="C293" s="127">
        <v>607.89</v>
      </c>
      <c r="D293" s="135">
        <f t="shared" si="4"/>
        <v>22738.499999999996</v>
      </c>
    </row>
    <row r="294" spans="1:4">
      <c r="A294">
        <v>1664</v>
      </c>
      <c r="B294" s="127">
        <v>18465.251274449998</v>
      </c>
      <c r="C294" s="127">
        <v>772.01</v>
      </c>
      <c r="D294" s="135">
        <f t="shared" si="4"/>
        <v>18465.251274449998</v>
      </c>
    </row>
    <row r="295" spans="1:4">
      <c r="A295">
        <v>1665</v>
      </c>
      <c r="B295" s="127">
        <v>22004.999999999996</v>
      </c>
      <c r="C295" s="127">
        <v>781.18</v>
      </c>
      <c r="D295" s="135">
        <f t="shared" si="4"/>
        <v>22004.999999999996</v>
      </c>
    </row>
    <row r="296" spans="1:4">
      <c r="A296">
        <v>1666</v>
      </c>
      <c r="B296" s="127">
        <v>21418.199999999997</v>
      </c>
      <c r="C296" s="127">
        <v>768.34</v>
      </c>
      <c r="D296" s="135">
        <f t="shared" si="4"/>
        <v>21418.199999999997</v>
      </c>
    </row>
    <row r="297" spans="1:4">
      <c r="A297">
        <v>1667</v>
      </c>
      <c r="B297" s="127">
        <v>22004.999999999996</v>
      </c>
      <c r="C297" s="127">
        <v>453.85</v>
      </c>
      <c r="D297" s="135">
        <f t="shared" si="4"/>
        <v>22004.999999999996</v>
      </c>
    </row>
    <row r="298" spans="1:4">
      <c r="A298">
        <v>1668</v>
      </c>
      <c r="B298" s="127" t="s">
        <v>91</v>
      </c>
      <c r="C298" s="127">
        <v>581.29999999999995</v>
      </c>
      <c r="D298" s="135">
        <f t="shared" si="4"/>
        <v>22004.999999999996</v>
      </c>
    </row>
    <row r="299" spans="1:4">
      <c r="A299">
        <v>1669</v>
      </c>
      <c r="B299" s="127">
        <v>22004.999999999996</v>
      </c>
      <c r="C299" s="127">
        <v>1881.43</v>
      </c>
      <c r="D299" s="135">
        <f t="shared" si="4"/>
        <v>22004.999999999996</v>
      </c>
    </row>
    <row r="300" spans="1:4">
      <c r="A300">
        <v>1670</v>
      </c>
      <c r="B300" s="127" t="s">
        <v>91</v>
      </c>
      <c r="C300" s="127">
        <v>1484.42</v>
      </c>
      <c r="D300" s="135">
        <f t="shared" si="4"/>
        <v>22004.999999999996</v>
      </c>
    </row>
    <row r="301" spans="1:4">
      <c r="A301">
        <v>1671</v>
      </c>
      <c r="B301" s="127">
        <v>29339.999999999996</v>
      </c>
      <c r="C301" s="127">
        <v>317.24</v>
      </c>
      <c r="D301" s="135">
        <f t="shared" si="4"/>
        <v>29339.999999999996</v>
      </c>
    </row>
    <row r="302" spans="1:4">
      <c r="A302">
        <v>1672</v>
      </c>
      <c r="B302" s="127">
        <v>20537.999999999996</v>
      </c>
      <c r="C302" s="127">
        <v>639.05999999999995</v>
      </c>
      <c r="D302" s="135">
        <f t="shared" si="4"/>
        <v>20537.999999999996</v>
      </c>
    </row>
    <row r="303" spans="1:4">
      <c r="A303">
        <v>1673</v>
      </c>
      <c r="B303" s="127">
        <v>19070.999999999996</v>
      </c>
      <c r="C303" s="127">
        <v>558.38</v>
      </c>
      <c r="D303" s="135">
        <f t="shared" si="4"/>
        <v>19070.999999999996</v>
      </c>
    </row>
    <row r="304" spans="1:4">
      <c r="A304">
        <v>1674</v>
      </c>
      <c r="B304" s="127">
        <v>20546.801999999996</v>
      </c>
      <c r="C304" s="127">
        <v>523.54</v>
      </c>
      <c r="D304" s="135">
        <f t="shared" si="4"/>
        <v>20546.801999999996</v>
      </c>
    </row>
    <row r="305" spans="1:4">
      <c r="A305">
        <v>1675</v>
      </c>
      <c r="B305" s="127">
        <v>8068.4999999999991</v>
      </c>
      <c r="C305" s="127">
        <v>770.18</v>
      </c>
      <c r="D305" s="135">
        <f t="shared" si="4"/>
        <v>8068.4999999999991</v>
      </c>
    </row>
    <row r="306" spans="1:4">
      <c r="A306">
        <v>1676</v>
      </c>
      <c r="B306" s="127">
        <v>18648.000000000004</v>
      </c>
      <c r="C306" s="127">
        <v>865.8</v>
      </c>
      <c r="D306" s="135">
        <f t="shared" si="4"/>
        <v>18648.000000000004</v>
      </c>
    </row>
    <row r="307" spans="1:4">
      <c r="A307">
        <v>1677</v>
      </c>
      <c r="B307" s="127" t="s">
        <v>91</v>
      </c>
      <c r="C307" s="127">
        <v>932.4</v>
      </c>
      <c r="D307" s="135">
        <f t="shared" si="4"/>
        <v>18648.000000000004</v>
      </c>
    </row>
    <row r="308" spans="1:4">
      <c r="A308">
        <v>1678</v>
      </c>
      <c r="B308" s="127" t="s">
        <v>91</v>
      </c>
      <c r="C308" s="127">
        <v>797.54</v>
      </c>
      <c r="D308" s="135">
        <f t="shared" si="4"/>
        <v>18648.000000000004</v>
      </c>
    </row>
    <row r="309" spans="1:4">
      <c r="A309">
        <v>1679</v>
      </c>
      <c r="B309" s="127">
        <v>14652.000000000002</v>
      </c>
      <c r="C309" s="127">
        <v>606.89</v>
      </c>
      <c r="D309" s="135">
        <f t="shared" si="4"/>
        <v>14652.000000000002</v>
      </c>
    </row>
    <row r="310" spans="1:4">
      <c r="A310">
        <v>1680</v>
      </c>
      <c r="B310" s="127">
        <v>17316.000000000004</v>
      </c>
      <c r="C310" s="127">
        <v>377.96</v>
      </c>
      <c r="D310" s="135">
        <f t="shared" si="4"/>
        <v>17316.000000000004</v>
      </c>
    </row>
    <row r="311" spans="1:4">
      <c r="A311">
        <v>1681</v>
      </c>
      <c r="B311" s="127">
        <v>14652.000000000002</v>
      </c>
      <c r="C311" s="127">
        <v>738.43</v>
      </c>
      <c r="D311" s="135">
        <f t="shared" si="4"/>
        <v>14652.000000000002</v>
      </c>
    </row>
    <row r="312" spans="1:4">
      <c r="A312">
        <v>1682</v>
      </c>
      <c r="B312" s="127">
        <v>17760.002220000002</v>
      </c>
      <c r="C312" s="127">
        <v>303.86</v>
      </c>
      <c r="D312" s="135">
        <f t="shared" si="4"/>
        <v>17760.002220000002</v>
      </c>
    </row>
    <row r="313" spans="1:4">
      <c r="A313">
        <v>1683</v>
      </c>
      <c r="B313" s="127" t="s">
        <v>91</v>
      </c>
      <c r="C313" s="127">
        <v>451.22</v>
      </c>
      <c r="D313" s="135">
        <f t="shared" si="4"/>
        <v>17760.002220000002</v>
      </c>
    </row>
    <row r="314" spans="1:4">
      <c r="A314">
        <v>1684</v>
      </c>
      <c r="B314" s="127">
        <v>10656.000000000002</v>
      </c>
      <c r="C314" s="127">
        <v>586.91</v>
      </c>
      <c r="D314" s="135">
        <f t="shared" si="4"/>
        <v>10656.000000000002</v>
      </c>
    </row>
    <row r="315" spans="1:4">
      <c r="A315">
        <v>1685</v>
      </c>
      <c r="B315" s="127">
        <v>11988.000000000002</v>
      </c>
      <c r="C315" s="127">
        <v>648.52</v>
      </c>
      <c r="D315" s="135">
        <f t="shared" si="4"/>
        <v>11988.000000000002</v>
      </c>
    </row>
    <row r="316" spans="1:4">
      <c r="A316">
        <v>1686</v>
      </c>
      <c r="B316" s="127">
        <v>13986.000000000002</v>
      </c>
      <c r="C316" s="127">
        <v>586.08000000000004</v>
      </c>
      <c r="D316" s="135">
        <f t="shared" si="4"/>
        <v>13986.000000000002</v>
      </c>
    </row>
    <row r="317" spans="1:4">
      <c r="A317">
        <v>1687</v>
      </c>
      <c r="B317" s="127">
        <v>13320.000000000002</v>
      </c>
      <c r="C317" s="127">
        <v>409.59</v>
      </c>
      <c r="D317" s="135">
        <f t="shared" si="4"/>
        <v>13320.000000000002</v>
      </c>
    </row>
    <row r="318" spans="1:4">
      <c r="A318">
        <v>1688</v>
      </c>
      <c r="B318" s="127">
        <v>8125.2000000000016</v>
      </c>
      <c r="C318" s="127">
        <v>442.06</v>
      </c>
      <c r="D318" s="135">
        <f t="shared" si="4"/>
        <v>8125.2000000000016</v>
      </c>
    </row>
    <row r="319" spans="1:4">
      <c r="A319">
        <v>1689</v>
      </c>
      <c r="B319" s="127">
        <v>13320.000000000002</v>
      </c>
      <c r="C319" s="127">
        <v>269.73</v>
      </c>
      <c r="D319" s="135">
        <f t="shared" si="4"/>
        <v>13320.000000000002</v>
      </c>
    </row>
    <row r="320" spans="1:4">
      <c r="A320">
        <v>1690</v>
      </c>
      <c r="B320" s="127">
        <v>10656.000000000002</v>
      </c>
      <c r="C320" s="127">
        <v>371.3</v>
      </c>
      <c r="D320" s="135">
        <f t="shared" si="4"/>
        <v>10656.000000000002</v>
      </c>
    </row>
    <row r="321" spans="1:4">
      <c r="A321">
        <v>1691</v>
      </c>
      <c r="B321" s="127" t="s">
        <v>91</v>
      </c>
      <c r="C321" s="127">
        <v>922.41</v>
      </c>
      <c r="D321" s="135">
        <f t="shared" si="4"/>
        <v>10656.000000000002</v>
      </c>
    </row>
    <row r="322" spans="1:4">
      <c r="A322">
        <v>1692</v>
      </c>
      <c r="B322" s="127">
        <v>10656.000000000002</v>
      </c>
      <c r="C322" s="127">
        <v>908.26</v>
      </c>
      <c r="D322" s="135">
        <f t="shared" si="4"/>
        <v>10656.000000000002</v>
      </c>
    </row>
    <row r="323" spans="1:4">
      <c r="A323">
        <v>1693</v>
      </c>
      <c r="B323" s="127">
        <v>7992.0000000000009</v>
      </c>
      <c r="C323" s="127">
        <v>1262.07</v>
      </c>
      <c r="D323" s="135">
        <f t="shared" ref="D323:D386" si="5">IF(B323="",D322,B323)</f>
        <v>7992.0000000000009</v>
      </c>
    </row>
    <row r="324" spans="1:4">
      <c r="A324">
        <v>1694</v>
      </c>
      <c r="B324" s="127" t="s">
        <v>91</v>
      </c>
      <c r="C324" s="127">
        <v>1410.26</v>
      </c>
      <c r="D324" s="135">
        <f t="shared" si="5"/>
        <v>7992.0000000000009</v>
      </c>
    </row>
    <row r="325" spans="1:4">
      <c r="A325">
        <v>1695</v>
      </c>
      <c r="B325" s="127">
        <v>10656.000000000002</v>
      </c>
      <c r="C325" s="127">
        <v>469.53</v>
      </c>
      <c r="D325" s="135">
        <f t="shared" si="5"/>
        <v>10656.000000000002</v>
      </c>
    </row>
    <row r="326" spans="1:4">
      <c r="A326">
        <v>1696</v>
      </c>
      <c r="B326" s="127">
        <v>11455.200000000003</v>
      </c>
      <c r="C326" s="127">
        <v>701.8</v>
      </c>
      <c r="D326" s="135">
        <f t="shared" si="5"/>
        <v>11455.200000000003</v>
      </c>
    </row>
    <row r="327" spans="1:4">
      <c r="A327">
        <v>1697</v>
      </c>
      <c r="B327" s="127">
        <v>11988.000000000002</v>
      </c>
      <c r="C327" s="127">
        <v>839.99</v>
      </c>
      <c r="D327" s="135">
        <f t="shared" si="5"/>
        <v>11988.000000000002</v>
      </c>
    </row>
    <row r="328" spans="1:4">
      <c r="A328">
        <v>1698</v>
      </c>
      <c r="B328" s="127">
        <v>13320.000000000002</v>
      </c>
      <c r="C328" s="127">
        <v>1033.1300000000001</v>
      </c>
      <c r="D328" s="135">
        <f t="shared" si="5"/>
        <v>13320.000000000002</v>
      </c>
    </row>
    <row r="329" spans="1:4">
      <c r="A329">
        <v>1699</v>
      </c>
      <c r="B329" s="127">
        <v>13852.800000000003</v>
      </c>
      <c r="C329" s="127">
        <v>1338.66</v>
      </c>
      <c r="D329" s="135">
        <f t="shared" si="5"/>
        <v>13852.800000000003</v>
      </c>
    </row>
    <row r="330" spans="1:4">
      <c r="A330">
        <v>1700</v>
      </c>
      <c r="B330" s="127" t="s">
        <v>91</v>
      </c>
      <c r="C330" s="127">
        <v>1527.64</v>
      </c>
      <c r="D330" s="135">
        <f t="shared" si="5"/>
        <v>13852.800000000003</v>
      </c>
    </row>
    <row r="331" spans="1:4">
      <c r="A331">
        <v>1701</v>
      </c>
      <c r="B331" s="127">
        <v>13176</v>
      </c>
      <c r="C331" s="127">
        <v>707.52</v>
      </c>
      <c r="D331" s="135">
        <f t="shared" si="5"/>
        <v>13176</v>
      </c>
    </row>
    <row r="332" spans="1:4">
      <c r="A332">
        <v>1702</v>
      </c>
      <c r="B332" s="127">
        <v>13725</v>
      </c>
      <c r="C332" s="127">
        <v>406.95</v>
      </c>
      <c r="D332" s="135">
        <f t="shared" si="5"/>
        <v>13725</v>
      </c>
    </row>
    <row r="333" spans="1:4">
      <c r="A333">
        <v>1703</v>
      </c>
      <c r="B333" s="127">
        <v>10980</v>
      </c>
      <c r="C333" s="127">
        <v>531.16</v>
      </c>
      <c r="D333" s="135">
        <f t="shared" si="5"/>
        <v>10980</v>
      </c>
    </row>
    <row r="334" spans="1:4">
      <c r="A334">
        <v>1704</v>
      </c>
      <c r="B334" s="127" t="s">
        <v>91</v>
      </c>
      <c r="C334" s="127">
        <v>595.66999999999996</v>
      </c>
      <c r="D334" s="135">
        <f t="shared" si="5"/>
        <v>10980</v>
      </c>
    </row>
    <row r="335" spans="1:4">
      <c r="A335">
        <v>1705</v>
      </c>
      <c r="B335" s="127">
        <v>10980</v>
      </c>
      <c r="C335" s="127">
        <v>416.55</v>
      </c>
      <c r="D335" s="135">
        <f t="shared" si="5"/>
        <v>10980</v>
      </c>
    </row>
    <row r="336" spans="1:4">
      <c r="A336">
        <v>1706</v>
      </c>
      <c r="B336" s="127">
        <v>11529</v>
      </c>
      <c r="C336" s="127">
        <v>262.83</v>
      </c>
      <c r="D336" s="135">
        <f t="shared" si="5"/>
        <v>11529</v>
      </c>
    </row>
    <row r="337" spans="1:4">
      <c r="A337">
        <v>1707</v>
      </c>
      <c r="B337" s="127" t="s">
        <v>91</v>
      </c>
      <c r="C337" s="127">
        <v>208.62</v>
      </c>
      <c r="D337" s="135">
        <f t="shared" si="5"/>
        <v>11529</v>
      </c>
    </row>
    <row r="338" spans="1:4">
      <c r="A338">
        <v>1708</v>
      </c>
      <c r="B338" s="127" t="s">
        <v>91</v>
      </c>
      <c r="C338" s="127">
        <v>543.51</v>
      </c>
      <c r="D338" s="135">
        <f t="shared" si="5"/>
        <v>11529</v>
      </c>
    </row>
    <row r="339" spans="1:4">
      <c r="A339">
        <v>1709</v>
      </c>
      <c r="B339" s="127">
        <v>878.40000000000009</v>
      </c>
      <c r="C339" s="127">
        <v>-3294</v>
      </c>
      <c r="D339" s="135">
        <f t="shared" si="5"/>
        <v>878.40000000000009</v>
      </c>
    </row>
    <row r="340" spans="1:4">
      <c r="A340">
        <v>1710</v>
      </c>
      <c r="B340" s="127">
        <v>1482.3</v>
      </c>
      <c r="C340" s="127">
        <v>-823.5</v>
      </c>
      <c r="D340" s="135">
        <f t="shared" si="5"/>
        <v>1482.3</v>
      </c>
    </row>
    <row r="341" spans="1:4">
      <c r="A341">
        <v>1711</v>
      </c>
      <c r="B341" s="127">
        <v>18299.9817</v>
      </c>
      <c r="C341" s="127">
        <v>0</v>
      </c>
      <c r="D341" s="135">
        <f t="shared" si="5"/>
        <v>18299.9817</v>
      </c>
    </row>
    <row r="342" spans="1:4">
      <c r="A342">
        <v>1712</v>
      </c>
      <c r="B342" s="127" t="s">
        <v>91</v>
      </c>
      <c r="C342" s="127">
        <v>0</v>
      </c>
      <c r="D342" s="135">
        <f t="shared" si="5"/>
        <v>18299.9817</v>
      </c>
    </row>
    <row r="343" spans="1:4">
      <c r="A343">
        <v>1713</v>
      </c>
      <c r="B343" s="127" t="s">
        <v>91</v>
      </c>
      <c r="C343" s="127">
        <v>0</v>
      </c>
      <c r="D343" s="135">
        <f t="shared" si="5"/>
        <v>18299.9817</v>
      </c>
    </row>
    <row r="344" spans="1:4">
      <c r="A344">
        <v>1714</v>
      </c>
      <c r="B344" s="127" t="s">
        <v>91</v>
      </c>
      <c r="C344" s="127">
        <v>0</v>
      </c>
      <c r="D344" s="135">
        <f t="shared" si="5"/>
        <v>18299.9817</v>
      </c>
    </row>
    <row r="345" spans="1:4">
      <c r="A345">
        <v>1715</v>
      </c>
      <c r="B345" s="127" t="s">
        <v>91</v>
      </c>
      <c r="C345" s="127">
        <v>0</v>
      </c>
      <c r="D345" s="135">
        <f t="shared" si="5"/>
        <v>18299.9817</v>
      </c>
    </row>
    <row r="346" spans="1:4">
      <c r="A346">
        <v>1716</v>
      </c>
      <c r="B346" s="127">
        <v>2745</v>
      </c>
      <c r="C346" s="127">
        <v>0</v>
      </c>
      <c r="D346" s="135">
        <f t="shared" si="5"/>
        <v>2745</v>
      </c>
    </row>
    <row r="347" spans="1:4">
      <c r="A347">
        <v>1717</v>
      </c>
      <c r="B347" s="127" t="s">
        <v>91</v>
      </c>
      <c r="C347" s="127">
        <v>0</v>
      </c>
      <c r="D347" s="135">
        <f t="shared" si="5"/>
        <v>2745</v>
      </c>
    </row>
    <row r="348" spans="1:4">
      <c r="A348">
        <v>1718</v>
      </c>
      <c r="B348" s="127" t="s">
        <v>91</v>
      </c>
      <c r="C348" s="127">
        <v>0</v>
      </c>
      <c r="D348" s="135">
        <f t="shared" si="5"/>
        <v>2745</v>
      </c>
    </row>
    <row r="349" spans="1:4">
      <c r="A349">
        <v>1719</v>
      </c>
      <c r="B349" s="127">
        <v>4545.72</v>
      </c>
      <c r="C349" s="127">
        <v>0</v>
      </c>
      <c r="D349" s="135">
        <f t="shared" si="5"/>
        <v>4545.72</v>
      </c>
    </row>
    <row r="350" spans="1:4">
      <c r="A350">
        <v>1720</v>
      </c>
      <c r="B350" s="127">
        <v>23058</v>
      </c>
      <c r="C350" s="127">
        <v>1224.96</v>
      </c>
      <c r="D350" s="135">
        <f t="shared" si="5"/>
        <v>23058</v>
      </c>
    </row>
    <row r="351" spans="1:4">
      <c r="A351">
        <v>1721</v>
      </c>
      <c r="B351" s="127" t="s">
        <v>91</v>
      </c>
      <c r="C351" s="127">
        <v>265.58</v>
      </c>
      <c r="D351" s="135">
        <f t="shared" si="5"/>
        <v>23058</v>
      </c>
    </row>
    <row r="352" spans="1:4">
      <c r="A352">
        <v>1722</v>
      </c>
      <c r="B352" s="127">
        <v>16470</v>
      </c>
      <c r="C352" s="127">
        <v>739.78</v>
      </c>
      <c r="D352" s="135">
        <f t="shared" si="5"/>
        <v>16470</v>
      </c>
    </row>
    <row r="353" spans="1:4">
      <c r="A353">
        <v>1723</v>
      </c>
      <c r="B353" s="127">
        <v>16470</v>
      </c>
      <c r="C353" s="127">
        <v>854.38</v>
      </c>
      <c r="D353" s="135">
        <f t="shared" si="5"/>
        <v>16470</v>
      </c>
    </row>
    <row r="354" spans="1:4">
      <c r="A354">
        <v>1724</v>
      </c>
      <c r="B354" s="127" t="s">
        <v>91</v>
      </c>
      <c r="C354" s="127">
        <v>1047.22</v>
      </c>
      <c r="D354" s="135">
        <f t="shared" si="5"/>
        <v>16470</v>
      </c>
    </row>
    <row r="355" spans="1:4">
      <c r="A355">
        <v>1725</v>
      </c>
      <c r="B355" s="127">
        <v>16470</v>
      </c>
      <c r="C355" s="127">
        <v>1079.81</v>
      </c>
      <c r="D355" s="135">
        <f t="shared" si="5"/>
        <v>16470</v>
      </c>
    </row>
    <row r="356" spans="1:4">
      <c r="A356">
        <v>1726</v>
      </c>
      <c r="B356" s="127">
        <v>12483.000000000002</v>
      </c>
      <c r="C356" s="127">
        <v>370.86</v>
      </c>
      <c r="D356" s="135">
        <f t="shared" si="5"/>
        <v>12483.000000000002</v>
      </c>
    </row>
    <row r="357" spans="1:4">
      <c r="A357">
        <v>1727</v>
      </c>
      <c r="B357" s="127">
        <v>11542.500000000002</v>
      </c>
      <c r="C357" s="127">
        <v>199.32</v>
      </c>
      <c r="D357" s="135">
        <f t="shared" si="5"/>
        <v>11542.500000000002</v>
      </c>
    </row>
    <row r="358" spans="1:4">
      <c r="A358">
        <v>1728</v>
      </c>
      <c r="B358" s="127">
        <v>9832.5</v>
      </c>
      <c r="C358" s="127">
        <v>-427.5</v>
      </c>
      <c r="D358" s="135">
        <f t="shared" si="5"/>
        <v>9832.5</v>
      </c>
    </row>
    <row r="359" spans="1:4">
      <c r="A359">
        <v>1729</v>
      </c>
      <c r="B359" s="127">
        <v>11115.000000000002</v>
      </c>
      <c r="C359" s="127">
        <v>279.20999999999998</v>
      </c>
      <c r="D359" s="135">
        <f t="shared" si="5"/>
        <v>11115.000000000002</v>
      </c>
    </row>
    <row r="360" spans="1:4">
      <c r="A360">
        <v>1730</v>
      </c>
      <c r="B360" s="127">
        <v>12825.000000000002</v>
      </c>
      <c r="C360" s="127">
        <v>319.29000000000002</v>
      </c>
      <c r="D360" s="135">
        <f t="shared" si="5"/>
        <v>12825.000000000002</v>
      </c>
    </row>
    <row r="361" spans="1:4">
      <c r="A361">
        <v>1731</v>
      </c>
      <c r="B361" s="127">
        <v>10901.25</v>
      </c>
      <c r="C361" s="127">
        <v>236.73</v>
      </c>
      <c r="D361" s="135">
        <f t="shared" si="5"/>
        <v>10901.25</v>
      </c>
    </row>
    <row r="362" spans="1:4">
      <c r="A362">
        <v>1732</v>
      </c>
      <c r="B362" s="127">
        <v>10260</v>
      </c>
      <c r="C362" s="127">
        <v>234.06</v>
      </c>
      <c r="D362" s="135">
        <f t="shared" si="5"/>
        <v>10260</v>
      </c>
    </row>
    <row r="363" spans="1:4">
      <c r="A363">
        <v>1733</v>
      </c>
      <c r="B363" s="127">
        <v>11756.250000000002</v>
      </c>
      <c r="C363" s="127">
        <v>794.88</v>
      </c>
      <c r="D363" s="135">
        <f t="shared" si="5"/>
        <v>11756.250000000002</v>
      </c>
    </row>
    <row r="364" spans="1:4">
      <c r="A364">
        <v>1734</v>
      </c>
      <c r="B364" s="127">
        <v>12825.000000000002</v>
      </c>
      <c r="C364" s="127">
        <v>383.15</v>
      </c>
      <c r="D364" s="135">
        <f t="shared" si="5"/>
        <v>12825.000000000002</v>
      </c>
    </row>
    <row r="365" spans="1:4">
      <c r="A365">
        <v>1735</v>
      </c>
      <c r="B365" s="127">
        <v>2137.5</v>
      </c>
      <c r="C365" s="127">
        <v>-1440.14</v>
      </c>
      <c r="D365" s="135">
        <f t="shared" si="5"/>
        <v>2137.5</v>
      </c>
    </row>
    <row r="366" spans="1:4">
      <c r="A366">
        <v>1736</v>
      </c>
      <c r="B366" s="127">
        <v>2565</v>
      </c>
      <c r="C366" s="127">
        <v>91.91</v>
      </c>
      <c r="D366" s="135">
        <f t="shared" si="5"/>
        <v>2565</v>
      </c>
    </row>
    <row r="367" spans="1:4">
      <c r="A367">
        <v>1737</v>
      </c>
      <c r="B367" s="127">
        <v>8550</v>
      </c>
      <c r="C367" s="127">
        <v>202.26</v>
      </c>
      <c r="D367" s="135">
        <f t="shared" si="5"/>
        <v>8550</v>
      </c>
    </row>
    <row r="368" spans="1:4">
      <c r="A368">
        <v>1738</v>
      </c>
      <c r="B368" s="127" t="s">
        <v>91</v>
      </c>
      <c r="C368" s="127">
        <v>453.55</v>
      </c>
      <c r="D368" s="135">
        <f t="shared" si="5"/>
        <v>8550</v>
      </c>
    </row>
    <row r="369" spans="1:4">
      <c r="A369">
        <v>1739</v>
      </c>
      <c r="B369" s="127">
        <v>9405</v>
      </c>
      <c r="C369" s="127">
        <v>539.85</v>
      </c>
      <c r="D369" s="135">
        <f t="shared" si="5"/>
        <v>9405</v>
      </c>
    </row>
    <row r="370" spans="1:4">
      <c r="A370">
        <v>1740</v>
      </c>
      <c r="B370" s="127">
        <v>8977.5</v>
      </c>
      <c r="C370" s="127">
        <v>485.7</v>
      </c>
      <c r="D370" s="135">
        <f t="shared" si="5"/>
        <v>8977.5</v>
      </c>
    </row>
    <row r="371" spans="1:4">
      <c r="A371">
        <v>1741</v>
      </c>
      <c r="B371" s="127">
        <v>8550</v>
      </c>
      <c r="C371" s="127">
        <v>630.83000000000004</v>
      </c>
      <c r="D371" s="135">
        <f t="shared" si="5"/>
        <v>8550</v>
      </c>
    </row>
    <row r="372" spans="1:4">
      <c r="A372">
        <v>1742</v>
      </c>
      <c r="B372" s="127" t="s">
        <v>91</v>
      </c>
      <c r="C372" s="127">
        <v>655.54</v>
      </c>
      <c r="D372" s="135">
        <f t="shared" si="5"/>
        <v>8550</v>
      </c>
    </row>
    <row r="373" spans="1:4">
      <c r="A373">
        <v>1743</v>
      </c>
      <c r="B373" s="127">
        <v>9405</v>
      </c>
      <c r="C373" s="127">
        <v>856.87</v>
      </c>
      <c r="D373" s="135">
        <f t="shared" si="5"/>
        <v>9405</v>
      </c>
    </row>
    <row r="374" spans="1:4">
      <c r="A374">
        <v>1744</v>
      </c>
      <c r="B374" s="127" t="s">
        <v>91</v>
      </c>
      <c r="C374" s="127">
        <v>670.77</v>
      </c>
      <c r="D374" s="135">
        <f t="shared" si="5"/>
        <v>9405</v>
      </c>
    </row>
    <row r="375" spans="1:4">
      <c r="A375">
        <v>1745</v>
      </c>
      <c r="B375" s="127">
        <v>10260</v>
      </c>
      <c r="C375" s="127">
        <v>648.05999999999995</v>
      </c>
      <c r="D375" s="135">
        <f t="shared" si="5"/>
        <v>10260</v>
      </c>
    </row>
    <row r="376" spans="1:4">
      <c r="A376">
        <v>1746</v>
      </c>
      <c r="B376" s="127">
        <v>10687.5</v>
      </c>
      <c r="C376" s="127">
        <v>640.85</v>
      </c>
      <c r="D376" s="135">
        <f t="shared" si="5"/>
        <v>10687.5</v>
      </c>
    </row>
    <row r="377" spans="1:4">
      <c r="A377">
        <v>1747</v>
      </c>
      <c r="B377" s="127">
        <v>12825.000000000002</v>
      </c>
      <c r="C377" s="127">
        <v>1240.24</v>
      </c>
      <c r="D377" s="135">
        <f t="shared" si="5"/>
        <v>12825.000000000002</v>
      </c>
    </row>
    <row r="378" spans="1:4">
      <c r="A378">
        <v>1748</v>
      </c>
      <c r="B378" s="127" t="s">
        <v>91</v>
      </c>
      <c r="C378" s="127">
        <v>1227.8599999999999</v>
      </c>
      <c r="D378" s="135">
        <f t="shared" si="5"/>
        <v>12825.000000000002</v>
      </c>
    </row>
    <row r="379" spans="1:4">
      <c r="A379">
        <v>1749</v>
      </c>
      <c r="B379" s="127" t="s">
        <v>91</v>
      </c>
      <c r="C379" s="127">
        <v>599.70000000000005</v>
      </c>
      <c r="D379" s="135">
        <f t="shared" si="5"/>
        <v>12825.000000000002</v>
      </c>
    </row>
    <row r="380" spans="1:4">
      <c r="A380">
        <v>1750</v>
      </c>
      <c r="B380" s="127">
        <v>11115.000000000002</v>
      </c>
      <c r="C380" s="127">
        <v>805.3</v>
      </c>
      <c r="D380" s="135">
        <f t="shared" si="5"/>
        <v>11115.000000000002</v>
      </c>
    </row>
    <row r="381" spans="1:4">
      <c r="A381">
        <v>1751</v>
      </c>
      <c r="B381" s="127">
        <v>11970.000000000002</v>
      </c>
      <c r="C381" s="127">
        <v>764.42</v>
      </c>
      <c r="D381" s="135">
        <f t="shared" si="5"/>
        <v>11970.000000000002</v>
      </c>
    </row>
    <row r="382" spans="1:4">
      <c r="A382">
        <v>1752</v>
      </c>
      <c r="B382" s="127">
        <v>12910.500000000002</v>
      </c>
      <c r="C382" s="127">
        <v>1150.1099999999999</v>
      </c>
      <c r="D382" s="135">
        <f t="shared" si="5"/>
        <v>12910.500000000002</v>
      </c>
    </row>
    <row r="383" spans="1:4">
      <c r="A383">
        <v>1753</v>
      </c>
      <c r="B383" s="127" t="s">
        <v>91</v>
      </c>
      <c r="C383" s="127">
        <v>548.27</v>
      </c>
      <c r="D383" s="135">
        <f t="shared" si="5"/>
        <v>12910.500000000002</v>
      </c>
    </row>
    <row r="384" spans="1:4">
      <c r="A384">
        <v>1754</v>
      </c>
      <c r="B384" s="127" t="s">
        <v>91</v>
      </c>
      <c r="C384" s="127">
        <v>441.53</v>
      </c>
      <c r="D384" s="135">
        <f t="shared" si="5"/>
        <v>12910.500000000002</v>
      </c>
    </row>
    <row r="385" spans="1:4">
      <c r="A385">
        <v>1755</v>
      </c>
      <c r="B385" s="127">
        <v>12825.000000000002</v>
      </c>
      <c r="C385" s="127">
        <v>471.59</v>
      </c>
      <c r="D385" s="135">
        <f t="shared" si="5"/>
        <v>12825.000000000002</v>
      </c>
    </row>
    <row r="386" spans="1:4">
      <c r="A386">
        <v>1756</v>
      </c>
      <c r="B386" s="127">
        <v>8550</v>
      </c>
      <c r="C386" s="127">
        <v>657.55</v>
      </c>
      <c r="D386" s="135">
        <f t="shared" si="5"/>
        <v>8550</v>
      </c>
    </row>
    <row r="387" spans="1:4">
      <c r="A387">
        <v>1757</v>
      </c>
      <c r="B387" s="127">
        <v>11328.750000000002</v>
      </c>
      <c r="C387" s="127">
        <v>718.73</v>
      </c>
      <c r="D387" s="135">
        <f t="shared" ref="D387:D450" si="6">IF(B387="",D386,B387)</f>
        <v>11328.750000000002</v>
      </c>
    </row>
    <row r="388" spans="1:4">
      <c r="A388">
        <v>1758</v>
      </c>
      <c r="B388" s="127">
        <v>12825.000000000002</v>
      </c>
      <c r="C388" s="127">
        <v>718.96</v>
      </c>
      <c r="D388" s="135">
        <f t="shared" si="6"/>
        <v>12825.000000000002</v>
      </c>
    </row>
    <row r="389" spans="1:4">
      <c r="A389">
        <v>1759</v>
      </c>
      <c r="B389" s="127">
        <v>12150</v>
      </c>
      <c r="C389" s="127">
        <v>1045.6600000000001</v>
      </c>
      <c r="D389" s="135">
        <f t="shared" si="6"/>
        <v>12150</v>
      </c>
    </row>
    <row r="390" spans="1:4">
      <c r="A390">
        <v>1760</v>
      </c>
      <c r="B390" s="127">
        <v>12150</v>
      </c>
      <c r="C390" s="127">
        <v>1101.0899999999999</v>
      </c>
      <c r="D390" s="135">
        <f t="shared" si="6"/>
        <v>12150</v>
      </c>
    </row>
    <row r="391" spans="1:4">
      <c r="A391">
        <v>1761</v>
      </c>
      <c r="B391" s="127">
        <v>11340</v>
      </c>
      <c r="C391" s="127">
        <v>679.51</v>
      </c>
      <c r="D391" s="135">
        <f t="shared" si="6"/>
        <v>11340</v>
      </c>
    </row>
    <row r="392" spans="1:4">
      <c r="A392">
        <v>1762</v>
      </c>
      <c r="B392" s="127" t="s">
        <v>91</v>
      </c>
      <c r="C392" s="127">
        <v>601.42999999999995</v>
      </c>
      <c r="D392" s="135">
        <f t="shared" si="6"/>
        <v>11340</v>
      </c>
    </row>
    <row r="393" spans="1:4">
      <c r="A393">
        <v>1763</v>
      </c>
      <c r="B393" s="127">
        <v>12150</v>
      </c>
      <c r="C393" s="127">
        <v>783.76</v>
      </c>
      <c r="D393" s="135">
        <f t="shared" si="6"/>
        <v>12150</v>
      </c>
    </row>
    <row r="394" spans="1:4">
      <c r="A394">
        <v>1764</v>
      </c>
      <c r="B394" s="127">
        <v>12150</v>
      </c>
      <c r="C394" s="127">
        <v>1085.9100000000001</v>
      </c>
      <c r="D394" s="135">
        <f t="shared" si="6"/>
        <v>12150</v>
      </c>
    </row>
    <row r="395" spans="1:4">
      <c r="A395">
        <v>1765</v>
      </c>
      <c r="B395" s="127">
        <v>13770</v>
      </c>
      <c r="C395" s="127">
        <v>844.43</v>
      </c>
      <c r="D395" s="135">
        <f t="shared" si="6"/>
        <v>13770</v>
      </c>
    </row>
    <row r="396" spans="1:4">
      <c r="A396">
        <v>1766</v>
      </c>
      <c r="B396" s="127">
        <v>12960</v>
      </c>
      <c r="C396" s="127">
        <v>1493.44</v>
      </c>
      <c r="D396" s="135">
        <f t="shared" si="6"/>
        <v>12960</v>
      </c>
    </row>
    <row r="397" spans="1:4">
      <c r="A397">
        <v>1767</v>
      </c>
      <c r="B397" s="127">
        <v>14175</v>
      </c>
      <c r="C397" s="127">
        <v>914.79</v>
      </c>
      <c r="D397" s="135">
        <f t="shared" si="6"/>
        <v>14175</v>
      </c>
    </row>
    <row r="398" spans="1:4">
      <c r="A398">
        <v>1768</v>
      </c>
      <c r="B398" s="127">
        <v>17820</v>
      </c>
      <c r="C398" s="127">
        <v>999.34</v>
      </c>
      <c r="D398" s="135">
        <f t="shared" si="6"/>
        <v>17820</v>
      </c>
    </row>
    <row r="399" spans="1:4">
      <c r="A399">
        <v>1769</v>
      </c>
      <c r="B399" s="127">
        <v>20250</v>
      </c>
      <c r="C399" s="127">
        <v>1268.6600000000001</v>
      </c>
      <c r="D399" s="135">
        <f t="shared" si="6"/>
        <v>20250</v>
      </c>
    </row>
    <row r="400" spans="1:4">
      <c r="A400">
        <v>1770</v>
      </c>
      <c r="B400" s="127">
        <v>22680</v>
      </c>
      <c r="C400" s="127">
        <v>1716.19</v>
      </c>
      <c r="D400" s="135">
        <f t="shared" si="6"/>
        <v>22680</v>
      </c>
    </row>
    <row r="401" spans="1:4">
      <c r="A401">
        <v>1771</v>
      </c>
      <c r="B401" s="127">
        <v>22671.899999999998</v>
      </c>
      <c r="C401" s="127">
        <v>1714.67</v>
      </c>
      <c r="D401" s="135">
        <f t="shared" si="6"/>
        <v>22671.899999999998</v>
      </c>
    </row>
    <row r="402" spans="1:4">
      <c r="A402">
        <v>1772</v>
      </c>
      <c r="B402" s="127">
        <v>21375</v>
      </c>
      <c r="C402" s="127">
        <v>230.32</v>
      </c>
      <c r="D402" s="135">
        <f t="shared" si="6"/>
        <v>21375</v>
      </c>
    </row>
    <row r="403" spans="1:4">
      <c r="A403">
        <v>1773</v>
      </c>
      <c r="B403" s="127">
        <v>20520</v>
      </c>
      <c r="C403" s="127">
        <v>1525.64</v>
      </c>
      <c r="D403" s="135">
        <f t="shared" si="6"/>
        <v>20520</v>
      </c>
    </row>
    <row r="404" spans="1:4">
      <c r="A404">
        <v>1774</v>
      </c>
      <c r="B404" s="127">
        <v>21375</v>
      </c>
      <c r="C404" s="127">
        <v>1043.0999999999999</v>
      </c>
      <c r="D404" s="135">
        <f t="shared" si="6"/>
        <v>21375</v>
      </c>
    </row>
    <row r="405" spans="1:4">
      <c r="A405">
        <v>1775</v>
      </c>
      <c r="B405" s="127">
        <v>11542.500000000002</v>
      </c>
      <c r="C405" s="127">
        <v>897.22</v>
      </c>
      <c r="D405" s="135">
        <f t="shared" si="6"/>
        <v>11542.500000000002</v>
      </c>
    </row>
    <row r="406" spans="1:4">
      <c r="A406">
        <v>1776</v>
      </c>
      <c r="B406" s="127">
        <v>21375</v>
      </c>
      <c r="C406" s="127">
        <v>883.32</v>
      </c>
      <c r="D406" s="135">
        <f t="shared" si="6"/>
        <v>21375</v>
      </c>
    </row>
    <row r="407" spans="1:4">
      <c r="A407">
        <v>1777</v>
      </c>
      <c r="B407" s="127">
        <v>20520</v>
      </c>
      <c r="C407" s="127">
        <v>1438.54</v>
      </c>
      <c r="D407" s="135">
        <f t="shared" si="6"/>
        <v>20520</v>
      </c>
    </row>
    <row r="408" spans="1:4">
      <c r="A408">
        <v>1778</v>
      </c>
      <c r="B408" s="127">
        <v>23512.500000000004</v>
      </c>
      <c r="C408" s="127">
        <v>1548.62</v>
      </c>
      <c r="D408" s="135">
        <f t="shared" si="6"/>
        <v>23512.500000000004</v>
      </c>
    </row>
    <row r="409" spans="1:4">
      <c r="A409">
        <v>1779</v>
      </c>
      <c r="B409" s="127">
        <v>23512.500000000004</v>
      </c>
      <c r="C409" s="127">
        <v>677.05</v>
      </c>
      <c r="D409" s="135">
        <f t="shared" si="6"/>
        <v>23512.500000000004</v>
      </c>
    </row>
    <row r="410" spans="1:4">
      <c r="A410">
        <v>1780</v>
      </c>
      <c r="B410" s="127">
        <v>20520</v>
      </c>
      <c r="C410" s="127">
        <v>423.23</v>
      </c>
      <c r="D410" s="135">
        <f t="shared" si="6"/>
        <v>20520</v>
      </c>
    </row>
    <row r="411" spans="1:4">
      <c r="A411">
        <v>1781</v>
      </c>
      <c r="B411" s="127">
        <v>21375</v>
      </c>
      <c r="C411" s="127">
        <v>1289.98</v>
      </c>
      <c r="D411" s="135">
        <f t="shared" si="6"/>
        <v>21375</v>
      </c>
    </row>
    <row r="412" spans="1:4">
      <c r="A412">
        <v>1782</v>
      </c>
      <c r="B412" s="127">
        <v>22443.750000000004</v>
      </c>
      <c r="C412" s="127">
        <v>1121.6500000000001</v>
      </c>
      <c r="D412" s="135">
        <f t="shared" si="6"/>
        <v>22443.750000000004</v>
      </c>
    </row>
    <row r="413" spans="1:4">
      <c r="A413">
        <v>1783</v>
      </c>
      <c r="B413" s="127">
        <v>22443.750000000004</v>
      </c>
      <c r="C413" s="127">
        <v>898.28</v>
      </c>
      <c r="D413" s="135">
        <f t="shared" si="6"/>
        <v>22443.750000000004</v>
      </c>
    </row>
    <row r="414" spans="1:4">
      <c r="A414">
        <v>1784</v>
      </c>
      <c r="B414" s="127">
        <v>23512.500000000004</v>
      </c>
      <c r="C414" s="127">
        <v>686.67</v>
      </c>
      <c r="D414" s="135">
        <f t="shared" si="6"/>
        <v>23512.500000000004</v>
      </c>
    </row>
    <row r="415" spans="1:4">
      <c r="A415">
        <v>1785</v>
      </c>
      <c r="B415" s="127">
        <v>24025.500000000004</v>
      </c>
      <c r="C415" s="127">
        <v>302.99</v>
      </c>
      <c r="D415" s="135">
        <f t="shared" si="6"/>
        <v>24025.500000000004</v>
      </c>
    </row>
    <row r="416" spans="1:4">
      <c r="A416">
        <v>1786</v>
      </c>
      <c r="B416" s="127">
        <v>20520</v>
      </c>
      <c r="C416" s="127">
        <v>384.22</v>
      </c>
      <c r="D416" s="135">
        <f t="shared" si="6"/>
        <v>20520</v>
      </c>
    </row>
    <row r="417" spans="1:4">
      <c r="A417">
        <v>1787</v>
      </c>
      <c r="B417" s="127">
        <v>26265.600000000002</v>
      </c>
      <c r="C417" s="127">
        <v>918.59</v>
      </c>
      <c r="D417" s="135">
        <f t="shared" si="6"/>
        <v>26265.600000000002</v>
      </c>
    </row>
    <row r="418" spans="1:4">
      <c r="A418">
        <v>1788</v>
      </c>
      <c r="B418" s="127">
        <v>27360.000000000004</v>
      </c>
      <c r="C418" s="127">
        <v>1049.51</v>
      </c>
      <c r="D418" s="135">
        <f t="shared" si="6"/>
        <v>27360.000000000004</v>
      </c>
    </row>
    <row r="419" spans="1:4">
      <c r="A419">
        <v>1789</v>
      </c>
      <c r="B419" s="127">
        <v>27360.000000000004</v>
      </c>
      <c r="C419" s="127">
        <v>1030.28</v>
      </c>
      <c r="D419" s="135">
        <f t="shared" si="6"/>
        <v>27360.000000000004</v>
      </c>
    </row>
    <row r="420" spans="1:4">
      <c r="A420">
        <v>1790</v>
      </c>
      <c r="B420" s="127">
        <v>9656.4705907500011</v>
      </c>
      <c r="C420" s="127">
        <v>944.78</v>
      </c>
      <c r="D420" s="135">
        <f t="shared" si="6"/>
        <v>9656.4705907500011</v>
      </c>
    </row>
    <row r="421" spans="1:4">
      <c r="A421">
        <v>1791</v>
      </c>
      <c r="B421" s="127">
        <v>28301.568749999999</v>
      </c>
      <c r="C421" s="127">
        <v>951.68</v>
      </c>
      <c r="D421" s="135">
        <f t="shared" si="6"/>
        <v>28301.568749999999</v>
      </c>
    </row>
    <row r="422" spans="1:4">
      <c r="A422">
        <v>1792</v>
      </c>
      <c r="B422" s="127">
        <v>21469.050000000003</v>
      </c>
      <c r="C422" s="127">
        <v>1755.18</v>
      </c>
      <c r="D422" s="135">
        <f t="shared" si="6"/>
        <v>21469.050000000003</v>
      </c>
    </row>
    <row r="423" spans="1:4">
      <c r="A423">
        <v>1793</v>
      </c>
      <c r="B423" s="127">
        <v>28899.000000000004</v>
      </c>
      <c r="C423" s="127">
        <v>1491.08</v>
      </c>
      <c r="D423" s="135">
        <f t="shared" si="6"/>
        <v>28899.000000000004</v>
      </c>
    </row>
    <row r="424" spans="1:4">
      <c r="A424">
        <v>1794</v>
      </c>
      <c r="B424" s="127">
        <v>5130</v>
      </c>
      <c r="C424" s="127">
        <v>155.94999999999999</v>
      </c>
      <c r="D424" s="135">
        <f t="shared" si="6"/>
        <v>5130</v>
      </c>
    </row>
    <row r="425" spans="1:4">
      <c r="A425">
        <v>1795</v>
      </c>
      <c r="B425" s="127">
        <v>1231.2</v>
      </c>
      <c r="C425" s="127">
        <v>5464.22</v>
      </c>
      <c r="D425" s="135">
        <f t="shared" si="6"/>
        <v>1231.2</v>
      </c>
    </row>
    <row r="426" spans="1:4">
      <c r="A426">
        <v>1796</v>
      </c>
      <c r="B426" s="127">
        <v>359.10000000000008</v>
      </c>
      <c r="C426" s="127">
        <v>1794.3</v>
      </c>
      <c r="D426" s="135">
        <f t="shared" si="6"/>
        <v>359.10000000000008</v>
      </c>
    </row>
    <row r="427" spans="1:4">
      <c r="A427">
        <v>1797</v>
      </c>
      <c r="B427" s="127">
        <v>12825.000000000002</v>
      </c>
      <c r="C427" s="127">
        <v>1011.04</v>
      </c>
      <c r="D427" s="135">
        <f t="shared" si="6"/>
        <v>12825.000000000002</v>
      </c>
    </row>
    <row r="428" spans="1:4">
      <c r="A428">
        <v>1798</v>
      </c>
      <c r="B428" s="127">
        <v>20520</v>
      </c>
      <c r="C428" s="127">
        <v>1075.1600000000001</v>
      </c>
      <c r="D428" s="135">
        <f t="shared" si="6"/>
        <v>20520</v>
      </c>
    </row>
    <row r="429" spans="1:4">
      <c r="A429">
        <v>1799</v>
      </c>
      <c r="B429" s="127">
        <v>18168.75</v>
      </c>
      <c r="C429" s="127">
        <v>1261.1300000000001</v>
      </c>
      <c r="D429" s="135">
        <f t="shared" si="6"/>
        <v>18168.75</v>
      </c>
    </row>
    <row r="430" spans="1:4">
      <c r="A430">
        <v>1800</v>
      </c>
      <c r="B430" s="127">
        <v>20673.900000000001</v>
      </c>
      <c r="C430" s="127">
        <v>1946.84</v>
      </c>
      <c r="D430" s="135">
        <f t="shared" si="6"/>
        <v>20673.900000000001</v>
      </c>
    </row>
    <row r="431" spans="1:4">
      <c r="A431">
        <v>1801</v>
      </c>
      <c r="B431" s="127">
        <v>15390.000000000002</v>
      </c>
      <c r="C431" s="127">
        <v>1438.97</v>
      </c>
      <c r="D431" s="135">
        <f t="shared" si="6"/>
        <v>15390.000000000002</v>
      </c>
    </row>
    <row r="432" spans="1:4">
      <c r="A432">
        <v>1802</v>
      </c>
      <c r="B432" s="127">
        <v>12825.000000000002</v>
      </c>
      <c r="D432" s="135">
        <f t="shared" si="6"/>
        <v>12825.000000000002</v>
      </c>
    </row>
    <row r="433" spans="1:4">
      <c r="A433">
        <v>1803</v>
      </c>
      <c r="B433" s="127">
        <v>12825.000000000002</v>
      </c>
      <c r="C433" s="127">
        <v>1714.28</v>
      </c>
      <c r="D433" s="135">
        <f t="shared" si="6"/>
        <v>12825.000000000002</v>
      </c>
    </row>
    <row r="434" spans="1:4">
      <c r="A434">
        <v>1804</v>
      </c>
      <c r="B434" s="127">
        <v>22500</v>
      </c>
      <c r="C434" s="127">
        <v>814.5</v>
      </c>
      <c r="D434" s="135">
        <f t="shared" si="6"/>
        <v>22500</v>
      </c>
    </row>
    <row r="435" spans="1:4">
      <c r="A435">
        <v>1805</v>
      </c>
      <c r="B435" s="127">
        <v>27000</v>
      </c>
      <c r="C435" s="127">
        <v>904.5</v>
      </c>
      <c r="D435" s="135">
        <f t="shared" si="6"/>
        <v>27000</v>
      </c>
    </row>
    <row r="436" spans="1:4">
      <c r="A436">
        <v>1806</v>
      </c>
      <c r="B436" s="127">
        <v>24750</v>
      </c>
      <c r="C436" s="127">
        <v>756</v>
      </c>
      <c r="D436" s="135">
        <f t="shared" si="6"/>
        <v>24750</v>
      </c>
    </row>
    <row r="437" spans="1:4">
      <c r="A437">
        <v>1807</v>
      </c>
      <c r="B437" s="127">
        <v>16200</v>
      </c>
      <c r="C437" s="127">
        <v>666</v>
      </c>
      <c r="D437" s="135">
        <f t="shared" si="6"/>
        <v>16200</v>
      </c>
    </row>
    <row r="438" spans="1:4">
      <c r="A438">
        <v>1808</v>
      </c>
      <c r="B438" s="127">
        <v>12600</v>
      </c>
      <c r="C438" s="127">
        <v>414</v>
      </c>
      <c r="D438" s="135">
        <f t="shared" si="6"/>
        <v>12600</v>
      </c>
    </row>
    <row r="439" spans="1:4">
      <c r="A439">
        <v>1809</v>
      </c>
      <c r="B439" s="127">
        <v>16200</v>
      </c>
      <c r="C439" s="127">
        <v>261</v>
      </c>
      <c r="D439" s="135">
        <f t="shared" si="6"/>
        <v>16200</v>
      </c>
    </row>
    <row r="440" spans="1:4">
      <c r="A440">
        <v>1810</v>
      </c>
      <c r="B440" s="127">
        <v>13500</v>
      </c>
      <c r="C440" s="127">
        <v>693</v>
      </c>
      <c r="D440" s="135">
        <f t="shared" si="6"/>
        <v>13500</v>
      </c>
    </row>
    <row r="441" spans="1:4">
      <c r="A441">
        <v>1811</v>
      </c>
      <c r="B441" s="127">
        <v>19199.97</v>
      </c>
      <c r="C441" s="127">
        <v>1350</v>
      </c>
      <c r="D441" s="135">
        <f t="shared" si="6"/>
        <v>19199.97</v>
      </c>
    </row>
    <row r="442" spans="1:4">
      <c r="A442">
        <v>1812</v>
      </c>
      <c r="B442" s="127">
        <v>18000</v>
      </c>
      <c r="C442" s="127">
        <v>1683</v>
      </c>
      <c r="D442" s="135">
        <f t="shared" si="6"/>
        <v>18000</v>
      </c>
    </row>
    <row r="443" spans="1:4">
      <c r="A443">
        <v>1813</v>
      </c>
      <c r="B443" s="127">
        <v>19482.345000000001</v>
      </c>
      <c r="C443" s="127">
        <v>1035</v>
      </c>
      <c r="D443" s="135">
        <f t="shared" si="6"/>
        <v>19482.345000000001</v>
      </c>
    </row>
    <row r="444" spans="1:4">
      <c r="A444">
        <v>1814</v>
      </c>
      <c r="B444" s="127">
        <v>9000</v>
      </c>
      <c r="C444" s="127">
        <v>-4500</v>
      </c>
      <c r="D444" s="135">
        <f t="shared" si="6"/>
        <v>9000</v>
      </c>
    </row>
    <row r="445" spans="1:4">
      <c r="A445">
        <v>1815</v>
      </c>
      <c r="B445" s="127">
        <v>18900</v>
      </c>
      <c r="C445" s="127">
        <v>0</v>
      </c>
      <c r="D445" s="135">
        <f t="shared" si="6"/>
        <v>18900</v>
      </c>
    </row>
    <row r="446" spans="1:4">
      <c r="A446">
        <v>1816</v>
      </c>
      <c r="B446" s="127">
        <v>22500</v>
      </c>
      <c r="C446" s="127">
        <v>716.73</v>
      </c>
      <c r="D446" s="135">
        <f t="shared" si="6"/>
        <v>22500</v>
      </c>
    </row>
    <row r="447" spans="1:4">
      <c r="A447">
        <v>1817</v>
      </c>
      <c r="B447" s="127">
        <v>26100</v>
      </c>
      <c r="C447" s="127">
        <v>1332.7</v>
      </c>
      <c r="D447" s="135">
        <f t="shared" si="6"/>
        <v>26100</v>
      </c>
    </row>
    <row r="448" spans="1:4">
      <c r="A448">
        <v>1818</v>
      </c>
      <c r="B448" s="127">
        <v>19800</v>
      </c>
      <c r="C448" s="127">
        <v>772.87</v>
      </c>
      <c r="D448" s="135">
        <f t="shared" si="6"/>
        <v>19800</v>
      </c>
    </row>
    <row r="449" spans="1:4">
      <c r="A449">
        <v>1819</v>
      </c>
      <c r="B449" s="127">
        <v>22500</v>
      </c>
      <c r="C449" s="127">
        <v>752.8</v>
      </c>
      <c r="D449" s="135">
        <f t="shared" si="6"/>
        <v>22500</v>
      </c>
    </row>
    <row r="450" spans="1:4">
      <c r="A450">
        <v>1820</v>
      </c>
      <c r="B450" s="127">
        <v>27450</v>
      </c>
      <c r="C450" s="127">
        <v>959.53</v>
      </c>
      <c r="D450" s="135">
        <f t="shared" si="6"/>
        <v>27450</v>
      </c>
    </row>
    <row r="451" spans="1:4">
      <c r="A451">
        <v>1821</v>
      </c>
      <c r="B451" s="127">
        <v>27000</v>
      </c>
      <c r="C451" s="127">
        <v>1083.7</v>
      </c>
      <c r="D451" s="135">
        <f t="shared" ref="D451:D514" si="7">IF(B451="",D450,B451)</f>
        <v>27000</v>
      </c>
    </row>
    <row r="452" spans="1:4">
      <c r="A452">
        <v>1822</v>
      </c>
      <c r="B452" s="127">
        <v>25200</v>
      </c>
      <c r="C452" s="127">
        <v>1243.43</v>
      </c>
      <c r="D452" s="135">
        <f t="shared" si="7"/>
        <v>25200</v>
      </c>
    </row>
    <row r="453" spans="1:4">
      <c r="A453">
        <v>1823</v>
      </c>
      <c r="B453" s="127">
        <v>13500</v>
      </c>
      <c r="C453" s="127">
        <v>1134.03</v>
      </c>
      <c r="D453" s="135">
        <f t="shared" si="7"/>
        <v>13500</v>
      </c>
    </row>
    <row r="454" spans="1:4">
      <c r="A454">
        <v>1824</v>
      </c>
      <c r="B454" s="127" t="s">
        <v>91</v>
      </c>
      <c r="C454" s="127">
        <v>1074.07</v>
      </c>
      <c r="D454" s="135">
        <f t="shared" si="7"/>
        <v>13500</v>
      </c>
    </row>
    <row r="455" spans="1:4">
      <c r="A455">
        <v>1825</v>
      </c>
      <c r="B455" s="127">
        <v>13500</v>
      </c>
      <c r="C455" s="127">
        <v>931</v>
      </c>
      <c r="D455" s="135">
        <f t="shared" si="7"/>
        <v>13500</v>
      </c>
    </row>
    <row r="456" spans="1:4">
      <c r="A456">
        <v>1826</v>
      </c>
      <c r="B456" s="127">
        <v>27000</v>
      </c>
      <c r="C456" s="127">
        <v>1140.67</v>
      </c>
      <c r="D456" s="135">
        <f t="shared" si="7"/>
        <v>27000</v>
      </c>
    </row>
    <row r="457" spans="1:4">
      <c r="A457">
        <v>1827</v>
      </c>
      <c r="B457" s="127">
        <v>13950</v>
      </c>
      <c r="C457" s="127">
        <v>1230</v>
      </c>
      <c r="D457" s="135">
        <f t="shared" si="7"/>
        <v>13950</v>
      </c>
    </row>
    <row r="458" spans="1:4">
      <c r="A458">
        <v>1828</v>
      </c>
      <c r="B458" s="127">
        <v>22500</v>
      </c>
      <c r="C458" s="127">
        <v>1322.87</v>
      </c>
      <c r="D458" s="135">
        <f t="shared" si="7"/>
        <v>22500</v>
      </c>
    </row>
    <row r="459" spans="1:4">
      <c r="A459">
        <v>1829</v>
      </c>
      <c r="B459" s="127">
        <v>18000</v>
      </c>
      <c r="C459" s="127">
        <v>1171.67</v>
      </c>
      <c r="D459" s="135">
        <f t="shared" si="7"/>
        <v>18000</v>
      </c>
    </row>
    <row r="460" spans="1:4">
      <c r="A460">
        <v>1830</v>
      </c>
      <c r="B460" s="127">
        <v>34615.395000000004</v>
      </c>
      <c r="C460" s="127">
        <v>1462</v>
      </c>
      <c r="D460" s="135">
        <f t="shared" si="7"/>
        <v>34615.395000000004</v>
      </c>
    </row>
    <row r="461" spans="1:4">
      <c r="A461">
        <v>1831</v>
      </c>
      <c r="B461" s="127">
        <v>27000</v>
      </c>
      <c r="C461" s="127">
        <v>1473.43</v>
      </c>
      <c r="D461" s="135">
        <f t="shared" si="7"/>
        <v>27000</v>
      </c>
    </row>
    <row r="462" spans="1:4">
      <c r="A462">
        <v>1832</v>
      </c>
      <c r="B462" s="127" t="s">
        <v>91</v>
      </c>
      <c r="C462" s="127">
        <v>1584</v>
      </c>
      <c r="D462" s="135">
        <f t="shared" si="7"/>
        <v>27000</v>
      </c>
    </row>
    <row r="463" spans="1:4">
      <c r="A463">
        <v>1833</v>
      </c>
      <c r="B463" s="127" t="s">
        <v>91</v>
      </c>
      <c r="D463" s="135">
        <f t="shared" si="7"/>
        <v>27000</v>
      </c>
    </row>
    <row r="464" spans="1:4">
      <c r="A464">
        <v>1834</v>
      </c>
      <c r="B464" s="127">
        <v>31500</v>
      </c>
      <c r="D464" s="135">
        <f t="shared" si="7"/>
        <v>31500</v>
      </c>
    </row>
    <row r="465" spans="1:4">
      <c r="A465">
        <v>1835</v>
      </c>
      <c r="B465" s="127">
        <v>32400</v>
      </c>
      <c r="D465" s="135">
        <f t="shared" si="7"/>
        <v>32400</v>
      </c>
    </row>
    <row r="466" spans="1:4">
      <c r="A466">
        <v>1836</v>
      </c>
      <c r="B466" s="127" t="s">
        <v>91</v>
      </c>
      <c r="D466" s="135">
        <f t="shared" si="7"/>
        <v>32400</v>
      </c>
    </row>
    <row r="467" spans="1:4">
      <c r="A467">
        <v>1837</v>
      </c>
      <c r="B467" s="127">
        <v>27000</v>
      </c>
      <c r="D467" s="135">
        <f t="shared" si="7"/>
        <v>27000</v>
      </c>
    </row>
    <row r="468" spans="1:4">
      <c r="A468">
        <v>1838</v>
      </c>
      <c r="B468" s="127" t="s">
        <v>91</v>
      </c>
      <c r="D468" s="135">
        <f t="shared" si="7"/>
        <v>27000</v>
      </c>
    </row>
    <row r="469" spans="1:4">
      <c r="A469">
        <v>1839</v>
      </c>
      <c r="B469" s="127" t="s">
        <v>91</v>
      </c>
      <c r="D469" s="135">
        <f t="shared" si="7"/>
        <v>27000</v>
      </c>
    </row>
    <row r="470" spans="1:4">
      <c r="A470">
        <v>1840</v>
      </c>
      <c r="B470" s="127">
        <v>18000</v>
      </c>
      <c r="D470" s="135">
        <f t="shared" si="7"/>
        <v>18000</v>
      </c>
    </row>
    <row r="471" spans="1:4">
      <c r="A471">
        <v>1841</v>
      </c>
      <c r="B471" s="127">
        <v>22500</v>
      </c>
      <c r="C471" s="127">
        <v>1440</v>
      </c>
      <c r="D471" s="135">
        <f t="shared" si="7"/>
        <v>22500</v>
      </c>
    </row>
    <row r="472" spans="1:4">
      <c r="A472">
        <v>1842</v>
      </c>
      <c r="B472" s="127">
        <v>27000</v>
      </c>
      <c r="C472" s="127">
        <v>1440</v>
      </c>
      <c r="D472" s="135">
        <f t="shared" si="7"/>
        <v>27000</v>
      </c>
    </row>
    <row r="473" spans="1:4">
      <c r="A473">
        <v>1843</v>
      </c>
      <c r="B473" s="127">
        <v>27000</v>
      </c>
      <c r="C473" s="127">
        <v>1215.77</v>
      </c>
      <c r="D473" s="135">
        <f t="shared" si="7"/>
        <v>27000</v>
      </c>
    </row>
    <row r="474" spans="1:4">
      <c r="A474">
        <v>1844</v>
      </c>
      <c r="B474" s="127">
        <v>27000</v>
      </c>
      <c r="C474" s="127">
        <v>1178.27</v>
      </c>
      <c r="D474" s="135">
        <f t="shared" si="7"/>
        <v>27000</v>
      </c>
    </row>
    <row r="475" spans="1:4">
      <c r="A475">
        <v>1845</v>
      </c>
      <c r="B475" s="127" t="s">
        <v>91</v>
      </c>
      <c r="C475" s="127">
        <v>1243.4000000000001</v>
      </c>
      <c r="D475" s="135">
        <f t="shared" si="7"/>
        <v>27000</v>
      </c>
    </row>
    <row r="476" spans="1:4">
      <c r="A476">
        <v>1846</v>
      </c>
      <c r="B476" s="127">
        <v>20362.5</v>
      </c>
      <c r="C476" s="127">
        <v>1152</v>
      </c>
      <c r="D476" s="135">
        <f t="shared" si="7"/>
        <v>20362.5</v>
      </c>
    </row>
    <row r="477" spans="1:4">
      <c r="A477">
        <v>1847</v>
      </c>
      <c r="B477" s="127">
        <v>19462.5</v>
      </c>
      <c r="C477" s="127">
        <v>2062.8000000000002</v>
      </c>
      <c r="D477" s="135">
        <f t="shared" si="7"/>
        <v>19462.5</v>
      </c>
    </row>
    <row r="478" spans="1:4">
      <c r="A478">
        <v>1848</v>
      </c>
      <c r="B478" s="127" t="s">
        <v>91</v>
      </c>
      <c r="C478" s="127">
        <v>2176.0700000000002</v>
      </c>
      <c r="D478" s="135">
        <f t="shared" si="7"/>
        <v>19462.5</v>
      </c>
    </row>
    <row r="479" spans="1:4">
      <c r="A479">
        <v>1849</v>
      </c>
      <c r="B479" s="127" t="s">
        <v>91</v>
      </c>
      <c r="D479" s="135">
        <f t="shared" si="7"/>
        <v>19462.5</v>
      </c>
    </row>
    <row r="480" spans="1:4">
      <c r="A480">
        <v>1850</v>
      </c>
      <c r="B480" s="127" t="s">
        <v>91</v>
      </c>
      <c r="D480" s="135">
        <f t="shared" si="7"/>
        <v>19462.5</v>
      </c>
    </row>
    <row r="481" spans="1:4">
      <c r="A481">
        <v>1851</v>
      </c>
      <c r="B481" s="127" t="s">
        <v>91</v>
      </c>
      <c r="D481" s="135">
        <f t="shared" si="7"/>
        <v>19462.5</v>
      </c>
    </row>
    <row r="482" spans="1:4">
      <c r="A482">
        <v>1852</v>
      </c>
      <c r="B482" s="127" t="s">
        <v>91</v>
      </c>
      <c r="D482" s="135">
        <f t="shared" si="7"/>
        <v>19462.5</v>
      </c>
    </row>
    <row r="483" spans="1:4">
      <c r="A483">
        <v>1853</v>
      </c>
      <c r="B483" s="127" t="s">
        <v>91</v>
      </c>
      <c r="D483" s="135">
        <f t="shared" si="7"/>
        <v>19462.5</v>
      </c>
    </row>
    <row r="484" spans="1:4">
      <c r="A484">
        <v>1854</v>
      </c>
      <c r="B484" s="127" t="s">
        <v>91</v>
      </c>
      <c r="D484" s="135">
        <f t="shared" si="7"/>
        <v>19462.5</v>
      </c>
    </row>
    <row r="485" spans="1:4">
      <c r="A485">
        <v>1855</v>
      </c>
      <c r="B485" s="127" t="s">
        <v>91</v>
      </c>
      <c r="D485" s="135">
        <f t="shared" si="7"/>
        <v>19462.5</v>
      </c>
    </row>
    <row r="486" spans="1:4">
      <c r="A486">
        <v>1856</v>
      </c>
      <c r="B486" s="127" t="s">
        <v>91</v>
      </c>
      <c r="D486" s="135">
        <f t="shared" si="7"/>
        <v>19462.5</v>
      </c>
    </row>
    <row r="487" spans="1:4">
      <c r="A487">
        <v>1857</v>
      </c>
      <c r="B487" s="127" t="s">
        <v>91</v>
      </c>
      <c r="D487" s="135">
        <f t="shared" si="7"/>
        <v>19462.5</v>
      </c>
    </row>
    <row r="488" spans="1:4">
      <c r="A488">
        <v>1858</v>
      </c>
      <c r="B488" s="127" t="s">
        <v>91</v>
      </c>
      <c r="D488" s="135">
        <f t="shared" si="7"/>
        <v>19462.5</v>
      </c>
    </row>
    <row r="489" spans="1:4">
      <c r="A489">
        <v>1859</v>
      </c>
      <c r="B489" s="127">
        <v>26550</v>
      </c>
      <c r="C489" s="127">
        <v>1585.2</v>
      </c>
      <c r="D489" s="135">
        <f t="shared" si="7"/>
        <v>26550</v>
      </c>
    </row>
    <row r="490" spans="1:4">
      <c r="A490">
        <v>1860</v>
      </c>
      <c r="B490" s="127">
        <v>27000</v>
      </c>
      <c r="C490" s="127">
        <v>1585.2</v>
      </c>
      <c r="D490" s="135">
        <f t="shared" si="7"/>
        <v>27000</v>
      </c>
    </row>
    <row r="491" spans="1:4">
      <c r="A491">
        <v>1861</v>
      </c>
      <c r="B491" s="127">
        <v>27000</v>
      </c>
      <c r="C491" s="127">
        <v>1441.1</v>
      </c>
      <c r="D491" s="135">
        <f t="shared" si="7"/>
        <v>27000</v>
      </c>
    </row>
    <row r="492" spans="1:4">
      <c r="A492">
        <v>1862</v>
      </c>
      <c r="B492" s="127">
        <v>27000</v>
      </c>
      <c r="C492" s="127">
        <v>1729.33</v>
      </c>
      <c r="D492" s="135">
        <f t="shared" si="7"/>
        <v>27000</v>
      </c>
    </row>
    <row r="493" spans="1:4">
      <c r="A493">
        <v>1863</v>
      </c>
      <c r="B493" s="127">
        <v>27900</v>
      </c>
      <c r="C493" s="127">
        <v>1729.33</v>
      </c>
      <c r="D493" s="135">
        <f t="shared" si="7"/>
        <v>27900</v>
      </c>
    </row>
    <row r="494" spans="1:4">
      <c r="A494">
        <v>1864</v>
      </c>
      <c r="B494" s="127">
        <v>30825</v>
      </c>
      <c r="C494" s="127">
        <v>1729.33</v>
      </c>
      <c r="D494" s="135">
        <f t="shared" si="7"/>
        <v>30825</v>
      </c>
    </row>
    <row r="495" spans="1:4">
      <c r="A495">
        <v>1865</v>
      </c>
      <c r="B495" s="127">
        <v>31500</v>
      </c>
      <c r="C495" s="127">
        <v>1729.33</v>
      </c>
      <c r="D495" s="135">
        <f t="shared" si="7"/>
        <v>31500</v>
      </c>
    </row>
    <row r="496" spans="1:4">
      <c r="A496">
        <v>1866</v>
      </c>
      <c r="B496" s="127">
        <v>27000</v>
      </c>
      <c r="C496" s="127">
        <v>1729.33</v>
      </c>
      <c r="D496" s="135">
        <f t="shared" si="7"/>
        <v>27000</v>
      </c>
    </row>
    <row r="497" spans="1:4">
      <c r="A497">
        <v>1867</v>
      </c>
      <c r="B497" s="127">
        <v>34200</v>
      </c>
      <c r="C497" s="127">
        <v>1585.2</v>
      </c>
      <c r="D497" s="135">
        <f t="shared" si="7"/>
        <v>34200</v>
      </c>
    </row>
    <row r="498" spans="1:4">
      <c r="A498">
        <v>1868</v>
      </c>
      <c r="B498" s="127">
        <v>34200</v>
      </c>
      <c r="C498" s="127">
        <v>1729.33</v>
      </c>
      <c r="D498" s="135">
        <f t="shared" si="7"/>
        <v>34200</v>
      </c>
    </row>
    <row r="499" spans="1:4">
      <c r="A499">
        <v>1869</v>
      </c>
      <c r="B499" s="127">
        <v>31500</v>
      </c>
      <c r="C499" s="127">
        <v>1729.33</v>
      </c>
      <c r="D499" s="135">
        <f t="shared" si="7"/>
        <v>31500</v>
      </c>
    </row>
    <row r="500" spans="1:4">
      <c r="A500">
        <v>1870</v>
      </c>
      <c r="B500" s="127">
        <v>32850</v>
      </c>
      <c r="C500" s="127">
        <v>1658.37</v>
      </c>
      <c r="D500" s="135">
        <f t="shared" si="7"/>
        <v>32850</v>
      </c>
    </row>
    <row r="501" spans="1:4">
      <c r="A501">
        <v>1871</v>
      </c>
      <c r="B501" s="127">
        <v>29619.134999999998</v>
      </c>
      <c r="C501" s="127">
        <v>104.77</v>
      </c>
      <c r="D501" s="135">
        <f t="shared" si="7"/>
        <v>29619.134999999998</v>
      </c>
    </row>
    <row r="502" spans="1:4">
      <c r="A502">
        <v>1872</v>
      </c>
      <c r="B502" s="127">
        <v>27999.99</v>
      </c>
      <c r="C502" s="127">
        <v>137</v>
      </c>
      <c r="D502" s="135">
        <f t="shared" si="7"/>
        <v>27999.99</v>
      </c>
    </row>
    <row r="503" spans="1:4">
      <c r="A503">
        <v>1873</v>
      </c>
      <c r="B503" s="127">
        <v>13500</v>
      </c>
      <c r="C503" s="127">
        <v>235.3</v>
      </c>
      <c r="D503" s="135">
        <f t="shared" si="7"/>
        <v>13500</v>
      </c>
    </row>
    <row r="504" spans="1:4">
      <c r="A504">
        <v>1874</v>
      </c>
      <c r="B504" s="127">
        <v>14999.985000000001</v>
      </c>
      <c r="D504" s="135">
        <f t="shared" si="7"/>
        <v>14999.985000000001</v>
      </c>
    </row>
    <row r="505" spans="1:4">
      <c r="A505">
        <v>1875</v>
      </c>
      <c r="B505" s="127" t="s">
        <v>91</v>
      </c>
      <c r="C505" s="127">
        <v>0</v>
      </c>
      <c r="D505" s="135">
        <f t="shared" si="7"/>
        <v>14999.985000000001</v>
      </c>
    </row>
    <row r="506" spans="1:4">
      <c r="A506">
        <v>1876</v>
      </c>
      <c r="B506" s="127">
        <v>7931.25</v>
      </c>
      <c r="C506" s="127">
        <v>0</v>
      </c>
      <c r="D506" s="135">
        <f t="shared" si="7"/>
        <v>7931.25</v>
      </c>
    </row>
    <row r="507" spans="1:4">
      <c r="A507">
        <v>1877</v>
      </c>
      <c r="B507" s="127">
        <v>6789.375</v>
      </c>
      <c r="C507" s="127">
        <v>0</v>
      </c>
      <c r="D507" s="135">
        <f t="shared" si="7"/>
        <v>6789.375</v>
      </c>
    </row>
    <row r="508" spans="1:4">
      <c r="A508">
        <v>1878</v>
      </c>
      <c r="B508" s="127">
        <v>6862.5</v>
      </c>
      <c r="D508" s="135">
        <f t="shared" si="7"/>
        <v>6862.5</v>
      </c>
    </row>
    <row r="509" spans="1:4">
      <c r="A509">
        <v>1879</v>
      </c>
      <c r="B509" s="127" t="s">
        <v>91</v>
      </c>
      <c r="D509" s="135">
        <f t="shared" si="7"/>
        <v>6862.5</v>
      </c>
    </row>
    <row r="510" spans="1:4">
      <c r="A510">
        <v>1880</v>
      </c>
      <c r="B510" s="127" t="s">
        <v>91</v>
      </c>
      <c r="D510" s="135">
        <f t="shared" si="7"/>
        <v>6862.5</v>
      </c>
    </row>
    <row r="511" spans="1:4">
      <c r="A511">
        <v>1881</v>
      </c>
      <c r="B511" s="127">
        <v>6750</v>
      </c>
      <c r="D511" s="135">
        <f t="shared" si="7"/>
        <v>6750</v>
      </c>
    </row>
    <row r="512" spans="1:4">
      <c r="A512">
        <v>1882</v>
      </c>
      <c r="B512" s="127" t="s">
        <v>91</v>
      </c>
      <c r="D512" s="135">
        <f t="shared" si="7"/>
        <v>6750</v>
      </c>
    </row>
    <row r="513" spans="1:4">
      <c r="A513">
        <v>1883</v>
      </c>
      <c r="B513" s="127" t="s">
        <v>91</v>
      </c>
      <c r="D513" s="135">
        <f t="shared" si="7"/>
        <v>6750</v>
      </c>
    </row>
    <row r="514" spans="1:4">
      <c r="A514">
        <v>1884</v>
      </c>
      <c r="B514" s="127" t="s">
        <v>91</v>
      </c>
      <c r="D514" s="135">
        <f t="shared" si="7"/>
        <v>6750</v>
      </c>
    </row>
    <row r="515" spans="1:4">
      <c r="A515">
        <v>1885</v>
      </c>
      <c r="B515" s="127" t="s">
        <v>91</v>
      </c>
      <c r="D515" s="135">
        <f t="shared" ref="D515:D579" si="8">IF(B515="",D514,B515)</f>
        <v>6750</v>
      </c>
    </row>
    <row r="516" spans="1:4">
      <c r="A516">
        <v>1886</v>
      </c>
      <c r="B516" s="127" t="s">
        <v>91</v>
      </c>
      <c r="C516" s="127">
        <v>0</v>
      </c>
      <c r="D516" s="135">
        <f t="shared" si="8"/>
        <v>6750</v>
      </c>
    </row>
    <row r="517" spans="1:4">
      <c r="A517">
        <v>1887</v>
      </c>
      <c r="B517" s="127">
        <v>3600</v>
      </c>
      <c r="C517" s="127">
        <v>0</v>
      </c>
      <c r="D517" s="135">
        <f t="shared" si="8"/>
        <v>3600</v>
      </c>
    </row>
    <row r="518" spans="1:4">
      <c r="A518">
        <v>1888</v>
      </c>
      <c r="B518" s="127">
        <v>3600</v>
      </c>
      <c r="C518" s="127">
        <v>0</v>
      </c>
      <c r="D518" s="135">
        <f t="shared" si="8"/>
        <v>3600</v>
      </c>
    </row>
    <row r="519" spans="1:4">
      <c r="A519">
        <v>1889</v>
      </c>
      <c r="B519" s="127">
        <v>4500</v>
      </c>
      <c r="C519" s="127">
        <v>0</v>
      </c>
      <c r="D519" s="135">
        <f t="shared" si="8"/>
        <v>4500</v>
      </c>
    </row>
    <row r="520" spans="1:4">
      <c r="A520">
        <v>1890</v>
      </c>
      <c r="B520" s="127">
        <v>7200</v>
      </c>
      <c r="C520" s="127">
        <v>108</v>
      </c>
      <c r="D520" s="135">
        <f t="shared" si="8"/>
        <v>7200</v>
      </c>
    </row>
    <row r="521" spans="1:4">
      <c r="A521">
        <v>1891</v>
      </c>
      <c r="B521" s="127">
        <v>21870</v>
      </c>
      <c r="C521" s="127">
        <v>1350</v>
      </c>
      <c r="D521" s="135">
        <f t="shared" si="8"/>
        <v>21870</v>
      </c>
    </row>
    <row r="522" spans="1:4">
      <c r="A522">
        <v>1892</v>
      </c>
      <c r="B522" s="127">
        <v>26010</v>
      </c>
      <c r="C522" s="127">
        <v>1350</v>
      </c>
      <c r="D522" s="135">
        <f t="shared" si="8"/>
        <v>26010</v>
      </c>
    </row>
    <row r="523" spans="1:4">
      <c r="A523">
        <v>1893</v>
      </c>
      <c r="B523" s="127">
        <v>26820</v>
      </c>
      <c r="C523" s="127">
        <v>1350</v>
      </c>
      <c r="D523" s="135">
        <f t="shared" si="8"/>
        <v>26820</v>
      </c>
    </row>
    <row r="524" spans="1:4">
      <c r="A524">
        <v>1894</v>
      </c>
      <c r="B524" s="127">
        <v>27000</v>
      </c>
      <c r="C524" s="127">
        <v>1350</v>
      </c>
      <c r="D524" s="135">
        <f t="shared" si="8"/>
        <v>27000</v>
      </c>
    </row>
    <row r="525" spans="1:4">
      <c r="A525">
        <v>1895</v>
      </c>
      <c r="B525" s="127">
        <v>27090</v>
      </c>
      <c r="C525" s="127">
        <v>1350</v>
      </c>
      <c r="D525" s="135">
        <f t="shared" si="8"/>
        <v>27090</v>
      </c>
    </row>
    <row r="526" spans="1:4">
      <c r="A526">
        <v>1896</v>
      </c>
      <c r="B526" s="127">
        <v>27630</v>
      </c>
      <c r="C526" s="127">
        <v>1350</v>
      </c>
      <c r="D526" s="135">
        <f t="shared" si="8"/>
        <v>27630</v>
      </c>
    </row>
    <row r="527" spans="1:4">
      <c r="A527">
        <v>1897</v>
      </c>
      <c r="B527" s="127">
        <v>27900</v>
      </c>
      <c r="C527" s="127">
        <v>1440</v>
      </c>
      <c r="D527" s="135">
        <f t="shared" si="8"/>
        <v>27900</v>
      </c>
    </row>
    <row r="528" spans="1:4">
      <c r="A528">
        <v>1898</v>
      </c>
      <c r="B528" s="127">
        <v>28080</v>
      </c>
      <c r="C528" s="127">
        <v>1440</v>
      </c>
      <c r="D528" s="135">
        <f t="shared" si="8"/>
        <v>28080</v>
      </c>
    </row>
    <row r="529" spans="1:4">
      <c r="A529">
        <v>1899</v>
      </c>
      <c r="B529" s="127">
        <v>28350</v>
      </c>
      <c r="C529" s="127">
        <v>1440</v>
      </c>
      <c r="D529" s="135">
        <f t="shared" si="8"/>
        <v>28350</v>
      </c>
    </row>
    <row r="530" spans="1:4">
      <c r="A530">
        <v>1900</v>
      </c>
      <c r="B530" s="127">
        <v>27270</v>
      </c>
      <c r="C530" s="127">
        <v>1440</v>
      </c>
      <c r="D530" s="135">
        <f t="shared" si="8"/>
        <v>27270</v>
      </c>
    </row>
    <row r="531" spans="1:4">
      <c r="A531">
        <v>1901</v>
      </c>
      <c r="B531" s="127">
        <v>26280</v>
      </c>
      <c r="C531" s="127">
        <v>1440</v>
      </c>
      <c r="D531" s="135">
        <f t="shared" si="8"/>
        <v>26280</v>
      </c>
    </row>
    <row r="532" spans="1:4">
      <c r="A532">
        <v>1902</v>
      </c>
      <c r="B532" s="127">
        <v>26730</v>
      </c>
      <c r="C532" s="127">
        <v>1440</v>
      </c>
      <c r="D532" s="135">
        <f t="shared" si="8"/>
        <v>26730</v>
      </c>
    </row>
    <row r="533" spans="1:4">
      <c r="A533">
        <v>1903</v>
      </c>
      <c r="B533" s="127">
        <v>26280</v>
      </c>
      <c r="C533" s="127">
        <v>1440</v>
      </c>
      <c r="D533" s="135">
        <f t="shared" si="8"/>
        <v>26280</v>
      </c>
    </row>
    <row r="534" spans="1:4">
      <c r="A534">
        <v>1904</v>
      </c>
      <c r="B534" s="127">
        <v>26550</v>
      </c>
      <c r="C534" s="127">
        <v>1440</v>
      </c>
      <c r="D534" s="135">
        <f t="shared" si="8"/>
        <v>26550</v>
      </c>
    </row>
    <row r="535" spans="1:4">
      <c r="A535">
        <v>1905</v>
      </c>
      <c r="B535" s="127">
        <v>26100</v>
      </c>
      <c r="C535" s="127">
        <v>1440</v>
      </c>
      <c r="D535" s="135">
        <f t="shared" si="8"/>
        <v>26100</v>
      </c>
    </row>
    <row r="536" spans="1:4">
      <c r="A536">
        <v>1906</v>
      </c>
      <c r="B536" s="127">
        <v>24300</v>
      </c>
      <c r="C536" s="127">
        <v>1260</v>
      </c>
      <c r="D536" s="135">
        <f t="shared" si="8"/>
        <v>24300</v>
      </c>
    </row>
    <row r="537" spans="1:4">
      <c r="A537">
        <v>1907</v>
      </c>
      <c r="B537" s="127">
        <v>23850</v>
      </c>
      <c r="C537" s="127">
        <v>1260</v>
      </c>
      <c r="D537" s="135">
        <f t="shared" si="8"/>
        <v>23850</v>
      </c>
    </row>
    <row r="538" spans="1:4">
      <c r="A538">
        <v>1908</v>
      </c>
      <c r="B538" s="127">
        <v>23040</v>
      </c>
      <c r="C538" s="127">
        <v>1260</v>
      </c>
      <c r="D538" s="135">
        <f t="shared" si="8"/>
        <v>23040</v>
      </c>
    </row>
    <row r="539" spans="1:4">
      <c r="A539">
        <v>1909</v>
      </c>
      <c r="B539" s="127">
        <v>25290</v>
      </c>
      <c r="C539" s="127">
        <v>1260</v>
      </c>
      <c r="D539" s="135">
        <f t="shared" si="8"/>
        <v>25290</v>
      </c>
    </row>
    <row r="540" spans="1:4">
      <c r="A540">
        <v>1910</v>
      </c>
      <c r="B540" s="127">
        <v>28944</v>
      </c>
      <c r="C540" s="127">
        <v>1485</v>
      </c>
      <c r="D540" s="135">
        <f t="shared" si="8"/>
        <v>28944</v>
      </c>
    </row>
    <row r="541" spans="1:4">
      <c r="A541">
        <v>1911</v>
      </c>
      <c r="B541" s="127">
        <v>28620</v>
      </c>
      <c r="C541" s="127">
        <v>1485</v>
      </c>
      <c r="D541" s="135">
        <f t="shared" si="8"/>
        <v>28620</v>
      </c>
    </row>
    <row r="542" spans="1:4">
      <c r="A542">
        <v>1912</v>
      </c>
      <c r="B542" s="127">
        <v>22680</v>
      </c>
      <c r="C542" s="127">
        <v>0</v>
      </c>
      <c r="D542" s="135">
        <f t="shared" si="8"/>
        <v>22680</v>
      </c>
    </row>
    <row r="543" spans="1:4">
      <c r="A543">
        <v>1913</v>
      </c>
      <c r="B543" s="127">
        <v>26460</v>
      </c>
      <c r="C543" s="127">
        <v>1485</v>
      </c>
      <c r="D543" s="135">
        <f t="shared" si="8"/>
        <v>26460</v>
      </c>
    </row>
    <row r="544" spans="1:4">
      <c r="A544">
        <v>1914</v>
      </c>
      <c r="B544" s="127">
        <v>25596</v>
      </c>
      <c r="C544" s="127">
        <v>1485</v>
      </c>
      <c r="D544" s="135">
        <f t="shared" si="8"/>
        <v>25596</v>
      </c>
    </row>
    <row r="545" spans="1:4">
      <c r="A545">
        <v>1915</v>
      </c>
      <c r="B545" s="127">
        <v>23220</v>
      </c>
      <c r="C545" s="127">
        <v>0</v>
      </c>
      <c r="D545" s="135">
        <f t="shared" si="8"/>
        <v>23220</v>
      </c>
    </row>
    <row r="546" spans="1:4">
      <c r="A546">
        <v>1916</v>
      </c>
      <c r="B546" s="127" t="s">
        <v>91</v>
      </c>
      <c r="C546" s="127">
        <v>1458</v>
      </c>
      <c r="D546" s="135">
        <f t="shared" si="8"/>
        <v>23220</v>
      </c>
    </row>
    <row r="547" spans="1:4">
      <c r="A547">
        <v>1917</v>
      </c>
      <c r="B547" s="127" t="s">
        <v>91</v>
      </c>
      <c r="C547" s="127">
        <v>1409.4</v>
      </c>
      <c r="D547" s="135">
        <f t="shared" si="8"/>
        <v>23220</v>
      </c>
    </row>
    <row r="548" spans="1:4">
      <c r="A548">
        <v>1918</v>
      </c>
      <c r="B548" s="127">
        <v>25380</v>
      </c>
      <c r="C548" s="127">
        <v>1485</v>
      </c>
      <c r="D548" s="135">
        <f t="shared" si="8"/>
        <v>25380</v>
      </c>
    </row>
    <row r="549" spans="1:4">
      <c r="A549">
        <v>1919</v>
      </c>
      <c r="B549" s="127">
        <v>24737.142857142862</v>
      </c>
      <c r="C549" s="127">
        <v>1414.29</v>
      </c>
      <c r="D549" s="135">
        <f t="shared" si="8"/>
        <v>24737.142857142862</v>
      </c>
    </row>
    <row r="550" spans="1:4">
      <c r="A550">
        <v>1920</v>
      </c>
      <c r="B550" s="127">
        <v>11040.000000000002</v>
      </c>
      <c r="C550" s="127">
        <v>660</v>
      </c>
      <c r="D550" s="135">
        <f t="shared" si="8"/>
        <v>11040.000000000002</v>
      </c>
    </row>
    <row r="551" spans="1:4">
      <c r="A551">
        <v>1921</v>
      </c>
      <c r="B551" s="127" t="s">
        <v>91</v>
      </c>
      <c r="C551" s="127">
        <v>547.82000000000005</v>
      </c>
      <c r="D551" s="135">
        <f t="shared" si="8"/>
        <v>11040.000000000002</v>
      </c>
    </row>
    <row r="552" spans="1:4">
      <c r="A552">
        <v>1922</v>
      </c>
      <c r="B552" s="127">
        <v>10706.706382978724</v>
      </c>
      <c r="C552" s="127">
        <v>785.87</v>
      </c>
      <c r="D552" s="135">
        <f t="shared" si="8"/>
        <v>10706.706382978724</v>
      </c>
    </row>
    <row r="553" spans="1:4">
      <c r="A553">
        <v>1923</v>
      </c>
      <c r="B553" s="127">
        <v>11887.500000000002</v>
      </c>
      <c r="C553" s="127">
        <v>704.25</v>
      </c>
      <c r="D553" s="135">
        <f t="shared" si="8"/>
        <v>11887.500000000002</v>
      </c>
    </row>
    <row r="554" spans="1:4">
      <c r="A554">
        <v>1924</v>
      </c>
      <c r="B554" s="127">
        <v>8086.9565217391319</v>
      </c>
      <c r="C554" s="127">
        <v>533.74</v>
      </c>
      <c r="D554" s="135">
        <f t="shared" si="8"/>
        <v>8086.9565217391319</v>
      </c>
    </row>
    <row r="555" spans="1:4">
      <c r="A555">
        <v>1925</v>
      </c>
      <c r="B555" s="127">
        <v>10443.025210084033</v>
      </c>
      <c r="C555" s="127">
        <v>669.78</v>
      </c>
      <c r="D555" s="135">
        <f t="shared" si="8"/>
        <v>10443.025210084033</v>
      </c>
    </row>
    <row r="556" spans="1:4">
      <c r="A556">
        <v>1926</v>
      </c>
      <c r="B556" s="127">
        <v>6513.618677042803</v>
      </c>
      <c r="C556" s="127">
        <v>535.79999999999995</v>
      </c>
      <c r="D556" s="135">
        <f t="shared" si="8"/>
        <v>6513.618677042803</v>
      </c>
    </row>
    <row r="557" spans="1:4">
      <c r="A557">
        <v>1927</v>
      </c>
      <c r="B557" s="127">
        <v>25544.888888888894</v>
      </c>
      <c r="C557" s="127">
        <v>1111.1099999999999</v>
      </c>
      <c r="D557" s="135">
        <f t="shared" si="8"/>
        <v>25544.888888888894</v>
      </c>
    </row>
    <row r="558" spans="1:4">
      <c r="A558">
        <v>1928</v>
      </c>
      <c r="B558" s="127">
        <v>66335.025380710678</v>
      </c>
      <c r="C558" s="127">
        <v>877.16</v>
      </c>
      <c r="D558" s="135">
        <f t="shared" si="8"/>
        <v>66335.025380710678</v>
      </c>
    </row>
    <row r="559" spans="1:4">
      <c r="A559">
        <v>1929</v>
      </c>
      <c r="B559" s="127">
        <v>62831.535532994945</v>
      </c>
      <c r="C559" s="127">
        <v>2652.89</v>
      </c>
      <c r="D559" s="135">
        <f t="shared" si="8"/>
        <v>62831.535532994945</v>
      </c>
    </row>
    <row r="560" spans="1:4">
      <c r="A560">
        <v>1930</v>
      </c>
      <c r="B560" s="127">
        <v>53616.243654822356</v>
      </c>
      <c r="C560" s="127">
        <v>2792.51</v>
      </c>
      <c r="D560" s="135">
        <f t="shared" si="8"/>
        <v>53616.243654822356</v>
      </c>
    </row>
    <row r="561" spans="1:4">
      <c r="A561">
        <v>1931</v>
      </c>
      <c r="B561" s="127">
        <v>59759.771573604077</v>
      </c>
      <c r="C561" s="127">
        <v>2932.14</v>
      </c>
      <c r="D561" s="135">
        <f t="shared" si="8"/>
        <v>59759.771573604077</v>
      </c>
    </row>
    <row r="562" spans="1:4">
      <c r="A562">
        <v>1932</v>
      </c>
      <c r="B562" s="127">
        <v>46579.111675126922</v>
      </c>
      <c r="C562" s="127">
        <v>2932.14</v>
      </c>
      <c r="D562" s="135">
        <f t="shared" si="8"/>
        <v>46579.111675126922</v>
      </c>
    </row>
    <row r="563" spans="1:4">
      <c r="A563">
        <v>1933</v>
      </c>
      <c r="B563" s="127">
        <v>59453.712182741139</v>
      </c>
      <c r="C563" s="127">
        <v>2987.99</v>
      </c>
      <c r="D563" s="135">
        <f t="shared" si="8"/>
        <v>59453.712182741139</v>
      </c>
    </row>
    <row r="564" spans="1:4">
      <c r="A564">
        <v>1934</v>
      </c>
      <c r="B564" s="127">
        <v>43929.017177664988</v>
      </c>
      <c r="C564" s="127">
        <v>2987.99</v>
      </c>
      <c r="D564" s="135">
        <f t="shared" si="8"/>
        <v>43929.017177664988</v>
      </c>
    </row>
    <row r="565" spans="1:4">
      <c r="A565">
        <v>1935</v>
      </c>
      <c r="B565" s="127">
        <v>43147.67208121829</v>
      </c>
      <c r="C565" s="127">
        <v>2848.36</v>
      </c>
      <c r="D565" s="135">
        <f t="shared" si="8"/>
        <v>43147.67208121829</v>
      </c>
    </row>
    <row r="566" spans="1:4">
      <c r="A566">
        <v>1936</v>
      </c>
      <c r="B566" s="127">
        <v>37294.565482233513</v>
      </c>
      <c r="C566" s="127">
        <v>5736.94</v>
      </c>
      <c r="D566" s="135">
        <f t="shared" si="8"/>
        <v>37294.565482233513</v>
      </c>
    </row>
    <row r="567" spans="1:4">
      <c r="A567">
        <v>1937</v>
      </c>
      <c r="B567" s="127">
        <v>16700.223214285721</v>
      </c>
      <c r="C567" s="127">
        <v>2004.03</v>
      </c>
      <c r="D567" s="135">
        <f t="shared" si="8"/>
        <v>16700.223214285721</v>
      </c>
    </row>
    <row r="568" spans="1:4">
      <c r="A568">
        <v>1938</v>
      </c>
      <c r="B568" s="127">
        <v>14302.094275210089</v>
      </c>
      <c r="C568" s="127">
        <v>1133.77</v>
      </c>
      <c r="D568" s="135">
        <f t="shared" si="8"/>
        <v>14302.094275210089</v>
      </c>
    </row>
    <row r="569" spans="1:4">
      <c r="A569">
        <v>1939</v>
      </c>
      <c r="B569" s="127">
        <v>13247.908163265311</v>
      </c>
      <c r="C569" s="127">
        <v>923.31</v>
      </c>
      <c r="D569" s="135">
        <f t="shared" si="8"/>
        <v>13247.908163265311</v>
      </c>
    </row>
    <row r="570" spans="1:4">
      <c r="A570">
        <v>1940</v>
      </c>
      <c r="B570" s="127">
        <v>13622.906045156597</v>
      </c>
      <c r="C570" s="127">
        <v>823.79</v>
      </c>
      <c r="D570" s="135">
        <f t="shared" si="8"/>
        <v>13622.906045156597</v>
      </c>
    </row>
    <row r="571" spans="1:4">
      <c r="A571">
        <v>1941</v>
      </c>
      <c r="B571" s="127">
        <v>7359.7276437189521</v>
      </c>
      <c r="C571" s="127">
        <v>105.96</v>
      </c>
      <c r="D571" s="135">
        <f t="shared" si="8"/>
        <v>7359.7276437189521</v>
      </c>
    </row>
    <row r="572" spans="1:4">
      <c r="A572">
        <v>1942</v>
      </c>
      <c r="B572" s="127">
        <v>6876.5625000000027</v>
      </c>
      <c r="C572" s="127">
        <v>0</v>
      </c>
      <c r="D572" s="135">
        <f t="shared" si="8"/>
        <v>6876.5625000000027</v>
      </c>
    </row>
    <row r="573" spans="1:4">
      <c r="A573">
        <v>1943</v>
      </c>
      <c r="B573" s="127">
        <v>3720.7398548333904</v>
      </c>
      <c r="C573" s="127">
        <v>38.75</v>
      </c>
      <c r="D573" s="135">
        <f t="shared" si="8"/>
        <v>3720.7398548333904</v>
      </c>
    </row>
    <row r="574" spans="1:4">
      <c r="A574">
        <v>1944</v>
      </c>
      <c r="B574" s="127">
        <v>1853.0214227970907</v>
      </c>
      <c r="C574" s="127">
        <v>33.35</v>
      </c>
      <c r="D574" s="135">
        <f t="shared" si="8"/>
        <v>1853.0214227970907</v>
      </c>
    </row>
    <row r="575" spans="1:4">
      <c r="A575">
        <v>1945</v>
      </c>
      <c r="B575" s="127">
        <v>1064.6284688412859</v>
      </c>
      <c r="C575" s="127">
        <v>30.2</v>
      </c>
      <c r="D575" s="135">
        <f t="shared" si="8"/>
        <v>1064.6284688412859</v>
      </c>
    </row>
    <row r="576" spans="1:4">
      <c r="A576">
        <v>1946</v>
      </c>
      <c r="B576" s="127">
        <v>916.0220930232565</v>
      </c>
      <c r="C576" s="127">
        <v>35.19</v>
      </c>
      <c r="D576" s="135">
        <f t="shared" si="8"/>
        <v>916.0220930232565</v>
      </c>
    </row>
    <row r="577" spans="1:4">
      <c r="A577">
        <v>1947</v>
      </c>
      <c r="B577" s="127">
        <v>1252.5167410714291</v>
      </c>
      <c r="C577" s="127">
        <v>85.14</v>
      </c>
      <c r="D577" s="135">
        <f t="shared" si="8"/>
        <v>1252.5167410714291</v>
      </c>
    </row>
    <row r="578" spans="1:4">
      <c r="A578">
        <v>1948</v>
      </c>
      <c r="B578" s="127">
        <v>1122.6319593147757</v>
      </c>
      <c r="C578" s="127">
        <v>78.47</v>
      </c>
      <c r="D578" s="135">
        <f t="shared" si="8"/>
        <v>1122.6319593147757</v>
      </c>
    </row>
    <row r="579" spans="1:4">
      <c r="A579">
        <v>1949</v>
      </c>
      <c r="B579" s="127" t="s">
        <v>91</v>
      </c>
      <c r="C579" s="127">
        <v>62.87</v>
      </c>
      <c r="D579" s="135">
        <f t="shared" si="8"/>
        <v>1122.6319593147757</v>
      </c>
    </row>
  </sheetData>
  <sheetCalcPr fullCalcOnLoad="1"/>
  <phoneticPr fontId="3"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Charts</vt:lpstr>
      </vt:variant>
      <vt:variant>
        <vt:i4>10</vt:i4>
      </vt:variant>
    </vt:vector>
  </HeadingPairs>
  <TitlesOfParts>
    <vt:vector size="14" baseType="lpstr">
      <vt:lpstr>data</vt:lpstr>
      <vt:lpstr>data 2 WNG adds</vt:lpstr>
      <vt:lpstr>data.bazacle.csv</vt:lpstr>
      <vt:lpstr>bazacle-real.csv</vt:lpstr>
      <vt:lpstr>inflation</vt:lpstr>
      <vt:lpstr>partison in wheat</vt:lpstr>
      <vt:lpstr>talhas</vt:lpstr>
      <vt:lpstr>div wheat</vt:lpstr>
      <vt:lpstr>div silver</vt:lpstr>
      <vt:lpstr>price uchau</vt:lpstr>
      <vt:lpstr>div yield</vt:lpstr>
      <vt:lpstr>wheat price</vt:lpstr>
      <vt:lpstr>dividend livres</vt:lpstr>
      <vt:lpstr>Graph1</vt:lpstr>
    </vt:vector>
  </TitlesOfParts>
  <Company>BEM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LEBRIS</dc:creator>
  <cp:lastModifiedBy>William  Goetzmann</cp:lastModifiedBy>
  <dcterms:created xsi:type="dcterms:W3CDTF">2011-12-04T08:26:09Z</dcterms:created>
  <dcterms:modified xsi:type="dcterms:W3CDTF">2013-09-22T21:01:25Z</dcterms:modified>
</cp:coreProperties>
</file>